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K\Desktop\sprawozdania 2017 rok\"/>
    </mc:Choice>
  </mc:AlternateContent>
  <bookViews>
    <workbookView xWindow="0" yWindow="0" windowWidth="20490" windowHeight="7665" tabRatio="950" firstSheet="3" activeTab="8"/>
  </bookViews>
  <sheets>
    <sheet name="dochody maqjatkowe-zad.własne" sheetId="1" r:id="rId1"/>
    <sheet name="dochody-zadania zlecone" sheetId="2" r:id="rId2"/>
    <sheet name="dochody bieżące-zadania własne" sheetId="6" r:id="rId3"/>
    <sheet name="przychody i rozchody" sheetId="5" r:id="rId4"/>
    <sheet name="opłata alkoholowa" sheetId="4" r:id="rId5"/>
    <sheet name="przedsięwzięcia" sheetId="7" r:id="rId6"/>
    <sheet name="dotacje-wydatki" sheetId="10" r:id="rId7"/>
    <sheet name="wydatki majątkowe-zadania własn" sheetId="9" r:id="rId8"/>
    <sheet name="wydatki bieżące-zadania własne" sheetId="13" r:id="rId9"/>
    <sheet name="zestawienie dochodów" sheetId="12" r:id="rId10"/>
    <sheet name="wydatki-zadania zlecone" sheetId="3" r:id="rId11"/>
    <sheet name="zestawienie wydatków" sheetId="11" r:id="rId12"/>
    <sheet name="wydatki - opłata alkoholowa" sheetId="14" r:id="rId13"/>
  </sheets>
  <calcPr calcId="162913"/>
</workbook>
</file>

<file path=xl/calcChain.xml><?xml version="1.0" encoding="utf-8"?>
<calcChain xmlns="http://schemas.openxmlformats.org/spreadsheetml/2006/main">
  <c r="C14" i="11" l="1"/>
  <c r="C10" i="11"/>
  <c r="C6" i="11"/>
  <c r="C5" i="11"/>
  <c r="H272" i="13"/>
  <c r="F276" i="13"/>
  <c r="F275" i="13" s="1"/>
  <c r="E275" i="13"/>
  <c r="E276" i="13"/>
  <c r="G275" i="13"/>
  <c r="G29" i="13" l="1"/>
  <c r="G13" i="13"/>
  <c r="G5" i="13"/>
  <c r="G187" i="13"/>
  <c r="F187" i="13"/>
  <c r="I187" i="13"/>
  <c r="G184" i="13"/>
  <c r="E7" i="13"/>
  <c r="H7" i="13"/>
  <c r="I8" i="13"/>
  <c r="I7" i="13"/>
  <c r="G7" i="13"/>
  <c r="F7" i="13"/>
  <c r="F5" i="13" s="1"/>
  <c r="G11" i="13"/>
  <c r="F11" i="13"/>
  <c r="E11" i="13"/>
  <c r="H46" i="9" l="1"/>
  <c r="G46" i="9"/>
  <c r="F46" i="9"/>
  <c r="E46" i="9"/>
  <c r="I42" i="9"/>
  <c r="I43" i="9"/>
  <c r="I44" i="9"/>
  <c r="I45" i="9"/>
  <c r="H42" i="9"/>
  <c r="H43" i="9"/>
  <c r="F42" i="9"/>
  <c r="G42" i="9"/>
  <c r="G43" i="9"/>
  <c r="F43" i="9"/>
  <c r="I46" i="9" l="1"/>
  <c r="I41" i="9"/>
  <c r="I38" i="9"/>
  <c r="I39" i="9"/>
  <c r="I37" i="9"/>
  <c r="H36" i="9"/>
  <c r="G36" i="9"/>
  <c r="F36" i="9"/>
  <c r="E36" i="9"/>
  <c r="G39" i="9"/>
  <c r="E39" i="9"/>
  <c r="H33" i="9"/>
  <c r="G33" i="9"/>
  <c r="F33" i="9"/>
  <c r="I34" i="9"/>
  <c r="I35" i="9"/>
  <c r="H28" i="9"/>
  <c r="G28" i="9"/>
  <c r="F28" i="9"/>
  <c r="E28" i="9"/>
  <c r="I32" i="9"/>
  <c r="I31" i="9"/>
  <c r="I30" i="9"/>
  <c r="I29" i="9"/>
  <c r="I28" i="9"/>
  <c r="I33" i="9"/>
  <c r="H14" i="9"/>
  <c r="G14" i="9"/>
  <c r="F14" i="9"/>
  <c r="E14" i="9"/>
  <c r="I11" i="9"/>
  <c r="I12" i="9"/>
  <c r="I13" i="9"/>
  <c r="H11" i="9"/>
  <c r="G11" i="9"/>
  <c r="F11" i="9"/>
  <c r="I6" i="9"/>
  <c r="I7" i="9"/>
  <c r="I8" i="9"/>
  <c r="I9" i="9"/>
  <c r="I10" i="9"/>
  <c r="I5" i="9"/>
  <c r="H5" i="9"/>
  <c r="G5" i="9"/>
  <c r="F5" i="9"/>
  <c r="E5" i="9"/>
  <c r="H6" i="9"/>
  <c r="G6" i="9"/>
  <c r="F6" i="9"/>
  <c r="E6" i="9"/>
  <c r="I278" i="13"/>
  <c r="I279" i="13"/>
  <c r="I280" i="13"/>
  <c r="H276" i="13"/>
  <c r="H275" i="13" s="1"/>
  <c r="G276" i="13"/>
  <c r="E269" i="13"/>
  <c r="I267" i="13"/>
  <c r="H265" i="13"/>
  <c r="F265" i="13"/>
  <c r="E265" i="13"/>
  <c r="F260" i="13"/>
  <c r="E260" i="13"/>
  <c r="F257" i="13"/>
  <c r="H239" i="13"/>
  <c r="G256" i="13"/>
  <c r="I256" i="13" s="1"/>
  <c r="G255" i="13"/>
  <c r="G254" i="13"/>
  <c r="G253" i="13"/>
  <c r="G252" i="13"/>
  <c r="G251" i="13"/>
  <c r="G250" i="13"/>
  <c r="G249" i="13"/>
  <c r="G248" i="13"/>
  <c r="G247" i="13"/>
  <c r="G246" i="13"/>
  <c r="G245" i="13"/>
  <c r="G244" i="13"/>
  <c r="G243" i="13"/>
  <c r="G242" i="13"/>
  <c r="G241" i="13"/>
  <c r="G240" i="13"/>
  <c r="F239" i="13"/>
  <c r="I230" i="13"/>
  <c r="I232" i="13"/>
  <c r="I233" i="13"/>
  <c r="H231" i="13"/>
  <c r="G231" i="13"/>
  <c r="F231" i="13"/>
  <c r="E231" i="13"/>
  <c r="I220" i="13"/>
  <c r="I221" i="13"/>
  <c r="I223" i="13"/>
  <c r="I224" i="13"/>
  <c r="I225" i="13"/>
  <c r="I227" i="13"/>
  <c r="I218" i="13"/>
  <c r="H226" i="13"/>
  <c r="I226" i="13" s="1"/>
  <c r="H222" i="13"/>
  <c r="I222" i="13" s="1"/>
  <c r="G219" i="13"/>
  <c r="E219" i="13"/>
  <c r="F219" i="13"/>
  <c r="H213" i="13"/>
  <c r="G213" i="13"/>
  <c r="F213" i="13"/>
  <c r="H211" i="13"/>
  <c r="G211" i="13"/>
  <c r="E211" i="13"/>
  <c r="F211" i="13"/>
  <c r="H191" i="13"/>
  <c r="F191" i="13"/>
  <c r="G185" i="13"/>
  <c r="F185" i="13"/>
  <c r="H183" i="13"/>
  <c r="G183" i="13"/>
  <c r="G181" i="13"/>
  <c r="F181" i="13"/>
  <c r="E173" i="13"/>
  <c r="H163" i="13"/>
  <c r="G163" i="13"/>
  <c r="F163" i="13"/>
  <c r="H158" i="13"/>
  <c r="F158" i="13"/>
  <c r="E158" i="13"/>
  <c r="I152" i="13"/>
  <c r="I153" i="13"/>
  <c r="H151" i="13"/>
  <c r="G151" i="13"/>
  <c r="I151" i="13" s="1"/>
  <c r="F151" i="13"/>
  <c r="I150" i="13"/>
  <c r="H149" i="13"/>
  <c r="F149" i="13"/>
  <c r="I138" i="13"/>
  <c r="H129" i="13"/>
  <c r="F129" i="13"/>
  <c r="E129" i="13"/>
  <c r="G137" i="13"/>
  <c r="H115" i="13"/>
  <c r="F115" i="13"/>
  <c r="E115" i="13"/>
  <c r="H96" i="13"/>
  <c r="E96" i="13"/>
  <c r="G89" i="13"/>
  <c r="F89" i="13"/>
  <c r="E43" i="13"/>
  <c r="F43" i="13"/>
  <c r="H70" i="13"/>
  <c r="G75" i="13"/>
  <c r="G74" i="13"/>
  <c r="G73" i="13"/>
  <c r="G72" i="13"/>
  <c r="F70" i="13"/>
  <c r="G69" i="13"/>
  <c r="G68" i="13"/>
  <c r="H43" i="13"/>
  <c r="G64" i="13"/>
  <c r="G63" i="13"/>
  <c r="G62" i="13"/>
  <c r="G61" i="13"/>
  <c r="G59" i="13"/>
  <c r="G57" i="13"/>
  <c r="G56" i="13"/>
  <c r="G55" i="13"/>
  <c r="G54" i="13"/>
  <c r="G53" i="13"/>
  <c r="G52" i="13"/>
  <c r="G51" i="13"/>
  <c r="G50" i="13"/>
  <c r="G48" i="13"/>
  <c r="G47" i="13"/>
  <c r="G46" i="13"/>
  <c r="G45" i="13"/>
  <c r="H32" i="13"/>
  <c r="G34" i="13"/>
  <c r="G32" i="13"/>
  <c r="G30" i="13"/>
  <c r="F30" i="13"/>
  <c r="F29" i="13" s="1"/>
  <c r="H18" i="13"/>
  <c r="G18" i="13"/>
  <c r="G17" i="13"/>
  <c r="G16" i="13"/>
  <c r="F14" i="13"/>
  <c r="F13" i="13" s="1"/>
  <c r="E14" i="13"/>
  <c r="I231" i="13" l="1"/>
  <c r="G43" i="13"/>
  <c r="H219" i="13"/>
  <c r="I219" i="13" s="1"/>
  <c r="I43" i="13"/>
  <c r="G239" i="13"/>
  <c r="I33" i="3"/>
  <c r="F156" i="13" l="1"/>
  <c r="F154" i="13" s="1"/>
  <c r="F111" i="13"/>
  <c r="F96" i="13" s="1"/>
  <c r="I106" i="13"/>
  <c r="I74" i="13"/>
  <c r="I73" i="13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18" i="13" l="1"/>
  <c r="J73" i="6" l="1"/>
  <c r="I211" i="13" l="1"/>
  <c r="I204" i="13"/>
  <c r="J52" i="6" l="1"/>
  <c r="I34" i="3" l="1"/>
  <c r="D57" i="2"/>
  <c r="D59" i="2" s="1"/>
  <c r="I107" i="13" l="1"/>
  <c r="D57" i="6" l="1"/>
  <c r="F15" i="14" l="1"/>
  <c r="I14" i="14"/>
  <c r="I13" i="14"/>
  <c r="I9" i="14"/>
  <c r="I8" i="14"/>
  <c r="G7" i="14"/>
  <c r="F7" i="14"/>
  <c r="E7" i="14"/>
  <c r="E8" i="12"/>
  <c r="G8" i="12" s="1"/>
  <c r="F7" i="12"/>
  <c r="F10" i="12" s="1"/>
  <c r="D7" i="12"/>
  <c r="D10" i="12" s="1"/>
  <c r="C7" i="12"/>
  <c r="C10" i="12" s="1"/>
  <c r="E6" i="12"/>
  <c r="E5" i="12"/>
  <c r="G5" i="12" s="1"/>
  <c r="I32" i="3"/>
  <c r="I31" i="3"/>
  <c r="I30" i="3"/>
  <c r="H28" i="3"/>
  <c r="I28" i="3" s="1"/>
  <c r="I21" i="3"/>
  <c r="I20" i="3"/>
  <c r="I19" i="3"/>
  <c r="I16" i="3"/>
  <c r="I14" i="3"/>
  <c r="I12" i="3"/>
  <c r="I11" i="3"/>
  <c r="G10" i="3"/>
  <c r="I10" i="3" s="1"/>
  <c r="E10" i="3"/>
  <c r="I9" i="3"/>
  <c r="I8" i="3"/>
  <c r="I7" i="3"/>
  <c r="I6" i="3"/>
  <c r="I5" i="3"/>
  <c r="G8" i="4"/>
  <c r="E8" i="4"/>
  <c r="I7" i="4"/>
  <c r="H6" i="4"/>
  <c r="H5" i="4" s="1"/>
  <c r="E19" i="5"/>
  <c r="D19" i="5"/>
  <c r="E10" i="5"/>
  <c r="D10" i="5"/>
  <c r="G6" i="14" l="1"/>
  <c r="I15" i="14" s="1"/>
  <c r="E6" i="14"/>
  <c r="E15" i="14" s="1"/>
  <c r="E7" i="12"/>
  <c r="E10" i="12" s="1"/>
  <c r="G10" i="12" s="1"/>
  <c r="I27" i="3"/>
  <c r="I7" i="14"/>
  <c r="G6" i="12"/>
  <c r="H8" i="4"/>
  <c r="I8" i="4" s="1"/>
  <c r="I5" i="4"/>
  <c r="I6" i="4"/>
  <c r="G7" i="12" l="1"/>
  <c r="I58" i="3"/>
  <c r="I62" i="13"/>
  <c r="H269" i="13"/>
  <c r="H263" i="13" s="1"/>
  <c r="H260" i="13"/>
  <c r="G261" i="13"/>
  <c r="I261" i="13" s="1"/>
  <c r="H257" i="13"/>
  <c r="H229" i="13"/>
  <c r="H205" i="13"/>
  <c r="H185" i="13"/>
  <c r="H181" i="13"/>
  <c r="H173" i="13"/>
  <c r="H166" i="13"/>
  <c r="H154" i="13"/>
  <c r="H147" i="13"/>
  <c r="H77" i="13"/>
  <c r="H76" i="13" s="1"/>
  <c r="H38" i="13"/>
  <c r="H30" i="13"/>
  <c r="H14" i="13"/>
  <c r="H13" i="13" s="1"/>
  <c r="F269" i="13"/>
  <c r="F263" i="13" s="1"/>
  <c r="G273" i="13"/>
  <c r="G268" i="13"/>
  <c r="G266" i="13"/>
  <c r="G258" i="13"/>
  <c r="G237" i="13"/>
  <c r="I235" i="13"/>
  <c r="G217" i="13"/>
  <c r="I215" i="13"/>
  <c r="G209" i="13"/>
  <c r="G208" i="13"/>
  <c r="I207" i="13"/>
  <c r="G200" i="13"/>
  <c r="I196" i="13"/>
  <c r="G195" i="13"/>
  <c r="I195" i="13" s="1"/>
  <c r="G194" i="13"/>
  <c r="I193" i="13"/>
  <c r="I182" i="13"/>
  <c r="F173" i="13"/>
  <c r="G176" i="13"/>
  <c r="I162" i="13"/>
  <c r="G161" i="13"/>
  <c r="I160" i="13"/>
  <c r="F147" i="13"/>
  <c r="F95" i="13" s="1"/>
  <c r="G147" i="13"/>
  <c r="G132" i="13"/>
  <c r="G130" i="13"/>
  <c r="I125" i="13"/>
  <c r="G104" i="13"/>
  <c r="G101" i="13"/>
  <c r="G99" i="13"/>
  <c r="G94" i="13"/>
  <c r="F77" i="13"/>
  <c r="F76" i="13" s="1"/>
  <c r="G87" i="13"/>
  <c r="G86" i="13"/>
  <c r="G85" i="13"/>
  <c r="I85" i="13" s="1"/>
  <c r="G83" i="13"/>
  <c r="G80" i="13"/>
  <c r="G71" i="13"/>
  <c r="G70" i="13" s="1"/>
  <c r="G66" i="13"/>
  <c r="I66" i="13" s="1"/>
  <c r="I64" i="13"/>
  <c r="I63" i="13"/>
  <c r="I61" i="13"/>
  <c r="I59" i="13"/>
  <c r="G41" i="13"/>
  <c r="G39" i="13"/>
  <c r="G10" i="13"/>
  <c r="E272" i="13"/>
  <c r="E263" i="13" s="1"/>
  <c r="E257" i="13"/>
  <c r="E239" i="13"/>
  <c r="E229" i="13"/>
  <c r="E185" i="13"/>
  <c r="E181" i="13"/>
  <c r="E154" i="13"/>
  <c r="E147" i="13"/>
  <c r="I161" i="13" l="1"/>
  <c r="G158" i="13"/>
  <c r="I194" i="13"/>
  <c r="G191" i="13"/>
  <c r="I229" i="13"/>
  <c r="G129" i="13"/>
  <c r="I258" i="13"/>
  <c r="G257" i="13"/>
  <c r="I257" i="13" s="1"/>
  <c r="H95" i="13"/>
  <c r="G115" i="13"/>
  <c r="I115" i="13" s="1"/>
  <c r="G154" i="13"/>
  <c r="I192" i="13"/>
  <c r="I214" i="13"/>
  <c r="I273" i="13"/>
  <c r="G269" i="13"/>
  <c r="G263" i="13" s="1"/>
  <c r="G173" i="13"/>
  <c r="G260" i="13"/>
  <c r="I159" i="13"/>
  <c r="I181" i="13"/>
  <c r="G77" i="13"/>
  <c r="G76" i="13" s="1"/>
  <c r="G67" i="13"/>
  <c r="E77" i="13"/>
  <c r="E76" i="13" s="1"/>
  <c r="E70" i="13"/>
  <c r="E38" i="13"/>
  <c r="G40" i="9"/>
  <c r="F39" i="9"/>
  <c r="H12" i="10"/>
  <c r="G13" i="10"/>
  <c r="G12" i="10" s="1"/>
  <c r="F9" i="10"/>
  <c r="G7" i="10"/>
  <c r="E12" i="10"/>
  <c r="I127" i="6"/>
  <c r="I40" i="6"/>
  <c r="H128" i="6"/>
  <c r="H125" i="6"/>
  <c r="H97" i="6"/>
  <c r="H93" i="6"/>
  <c r="H77" i="6"/>
  <c r="F76" i="6"/>
  <c r="H76" i="6" s="1"/>
  <c r="H68" i="6"/>
  <c r="J68" i="6" s="1"/>
  <c r="F62" i="6"/>
  <c r="H67" i="6"/>
  <c r="H47" i="6"/>
  <c r="H39" i="6"/>
  <c r="E81" i="6"/>
  <c r="E40" i="6"/>
  <c r="H18" i="2"/>
  <c r="G19" i="2"/>
  <c r="F18" i="2"/>
  <c r="G18" i="2" s="1"/>
  <c r="G13" i="2"/>
  <c r="G7" i="2"/>
  <c r="F9" i="2"/>
  <c r="F8" i="2" s="1"/>
  <c r="G6" i="2"/>
  <c r="E12" i="2"/>
  <c r="E37" i="13" l="1"/>
  <c r="F11" i="2"/>
  <c r="G5" i="2"/>
  <c r="G12" i="2"/>
  <c r="G11" i="2" s="1"/>
  <c r="F14" i="11"/>
  <c r="E12" i="11"/>
  <c r="E15" i="11" s="1"/>
  <c r="C12" i="11"/>
  <c r="C15" i="11" s="1"/>
  <c r="B12" i="11"/>
  <c r="B15" i="11" s="1"/>
  <c r="D12" i="11"/>
  <c r="F6" i="11"/>
  <c r="F5" i="11"/>
  <c r="I276" i="13"/>
  <c r="I272" i="13"/>
  <c r="I270" i="13"/>
  <c r="I268" i="13"/>
  <c r="I266" i="13"/>
  <c r="I262" i="13"/>
  <c r="I255" i="13"/>
  <c r="I254" i="13"/>
  <c r="I253" i="13"/>
  <c r="I252" i="13"/>
  <c r="I251" i="13"/>
  <c r="I250" i="13"/>
  <c r="I249" i="13"/>
  <c r="I248" i="13"/>
  <c r="I247" i="13"/>
  <c r="I246" i="13"/>
  <c r="I245" i="13"/>
  <c r="I244" i="13"/>
  <c r="I243" i="13"/>
  <c r="I242" i="13"/>
  <c r="I241" i="13"/>
  <c r="I240" i="13"/>
  <c r="I238" i="13"/>
  <c r="I237" i="13"/>
  <c r="H236" i="13"/>
  <c r="G236" i="13"/>
  <c r="F236" i="13"/>
  <c r="E236" i="13"/>
  <c r="H234" i="13"/>
  <c r="H228" i="13" s="1"/>
  <c r="G234" i="13"/>
  <c r="G228" i="13" s="1"/>
  <c r="F234" i="13"/>
  <c r="F228" i="13" s="1"/>
  <c r="E234" i="13"/>
  <c r="E228" i="13" s="1"/>
  <c r="I217" i="13"/>
  <c r="E216" i="13"/>
  <c r="H216" i="13"/>
  <c r="G216" i="13"/>
  <c r="F216" i="13"/>
  <c r="E213" i="13"/>
  <c r="I210" i="13"/>
  <c r="I209" i="13"/>
  <c r="I208" i="13"/>
  <c r="I206" i="13"/>
  <c r="G205" i="13"/>
  <c r="F205" i="13"/>
  <c r="E205" i="13"/>
  <c r="I203" i="13"/>
  <c r="I202" i="13"/>
  <c r="I201" i="13"/>
  <c r="I200" i="13"/>
  <c r="I199" i="13"/>
  <c r="I198" i="13"/>
  <c r="I197" i="13"/>
  <c r="E191" i="13"/>
  <c r="I190" i="13"/>
  <c r="H189" i="13"/>
  <c r="H180" i="13" s="1"/>
  <c r="G189" i="13"/>
  <c r="F189" i="13"/>
  <c r="E189" i="13"/>
  <c r="G188" i="13"/>
  <c r="E187" i="13"/>
  <c r="I186" i="13"/>
  <c r="I185" i="13"/>
  <c r="I184" i="13"/>
  <c r="E183" i="13"/>
  <c r="E180" i="13" s="1"/>
  <c r="I179" i="13"/>
  <c r="I178" i="13"/>
  <c r="I177" i="13"/>
  <c r="I176" i="13"/>
  <c r="I172" i="13"/>
  <c r="I171" i="13"/>
  <c r="H170" i="13"/>
  <c r="H165" i="13" s="1"/>
  <c r="G170" i="13"/>
  <c r="F170" i="13"/>
  <c r="E170" i="13"/>
  <c r="I169" i="13"/>
  <c r="I168" i="13"/>
  <c r="I167" i="13"/>
  <c r="G166" i="13"/>
  <c r="G165" i="13" s="1"/>
  <c r="F166" i="13"/>
  <c r="F165" i="13" s="1"/>
  <c r="E166" i="13"/>
  <c r="E165" i="13" s="1"/>
  <c r="I164" i="13"/>
  <c r="I163" i="13"/>
  <c r="E163" i="13"/>
  <c r="E95" i="13" s="1"/>
  <c r="I158" i="13"/>
  <c r="I157" i="13"/>
  <c r="I156" i="13"/>
  <c r="I155" i="13"/>
  <c r="I154" i="13"/>
  <c r="I148" i="13"/>
  <c r="I145" i="13"/>
  <c r="I144" i="13"/>
  <c r="I143" i="13"/>
  <c r="I142" i="13"/>
  <c r="I141" i="13"/>
  <c r="I140" i="13"/>
  <c r="I139" i="13"/>
  <c r="I137" i="13"/>
  <c r="I136" i="13"/>
  <c r="I135" i="13"/>
  <c r="I134" i="13"/>
  <c r="I133" i="13"/>
  <c r="I132" i="13"/>
  <c r="I130" i="13"/>
  <c r="I128" i="13"/>
  <c r="I127" i="13"/>
  <c r="I126" i="13"/>
  <c r="I124" i="13"/>
  <c r="I123" i="13"/>
  <c r="I122" i="13"/>
  <c r="I121" i="13"/>
  <c r="I120" i="13"/>
  <c r="I119" i="13"/>
  <c r="I118" i="13"/>
  <c r="I117" i="13"/>
  <c r="I116" i="13"/>
  <c r="I113" i="13"/>
  <c r="I112" i="13"/>
  <c r="I111" i="13"/>
  <c r="I110" i="13"/>
  <c r="I109" i="13"/>
  <c r="I108" i="13"/>
  <c r="I105" i="13"/>
  <c r="I104" i="13"/>
  <c r="I102" i="13"/>
  <c r="I101" i="13"/>
  <c r="G100" i="13"/>
  <c r="G96" i="13" s="1"/>
  <c r="G95" i="13" s="1"/>
  <c r="I99" i="13"/>
  <c r="I97" i="13"/>
  <c r="I94" i="13"/>
  <c r="H93" i="13"/>
  <c r="G93" i="13"/>
  <c r="G92" i="13" s="1"/>
  <c r="F93" i="13"/>
  <c r="F92" i="13" s="1"/>
  <c r="E93" i="13"/>
  <c r="E92" i="13" s="1"/>
  <c r="I91" i="13"/>
  <c r="H89" i="13"/>
  <c r="E90" i="13"/>
  <c r="E89" i="13" s="1"/>
  <c r="I88" i="13"/>
  <c r="I87" i="13"/>
  <c r="I86" i="13"/>
  <c r="I84" i="13"/>
  <c r="I83" i="13"/>
  <c r="I82" i="13"/>
  <c r="I80" i="13"/>
  <c r="I78" i="13"/>
  <c r="I77" i="13"/>
  <c r="I76" i="13"/>
  <c r="I75" i="13"/>
  <c r="I72" i="13"/>
  <c r="I71" i="13"/>
  <c r="I69" i="13"/>
  <c r="I68" i="13"/>
  <c r="H67" i="13"/>
  <c r="I67" i="13" s="1"/>
  <c r="E67" i="13"/>
  <c r="H65" i="13"/>
  <c r="H37" i="13" s="1"/>
  <c r="G65" i="13"/>
  <c r="F65" i="13"/>
  <c r="E65" i="13"/>
  <c r="I57" i="13"/>
  <c r="I56" i="13"/>
  <c r="I55" i="13"/>
  <c r="I54" i="13"/>
  <c r="I53" i="13"/>
  <c r="I52" i="13"/>
  <c r="I51" i="13"/>
  <c r="I50" i="13"/>
  <c r="I48" i="13"/>
  <c r="I47" i="13"/>
  <c r="I46" i="13"/>
  <c r="I45" i="13"/>
  <c r="I42" i="13"/>
  <c r="I41" i="13"/>
  <c r="I40" i="13"/>
  <c r="I39" i="13"/>
  <c r="G38" i="13"/>
  <c r="G37" i="13" s="1"/>
  <c r="G281" i="13" s="1"/>
  <c r="F38" i="13"/>
  <c r="I36" i="13"/>
  <c r="H34" i="13"/>
  <c r="E34" i="13"/>
  <c r="I33" i="13"/>
  <c r="E32" i="13"/>
  <c r="I31" i="13"/>
  <c r="I30" i="13"/>
  <c r="E30" i="13"/>
  <c r="I28" i="13"/>
  <c r="I27" i="13"/>
  <c r="I25" i="13"/>
  <c r="H22" i="13"/>
  <c r="H21" i="13" s="1"/>
  <c r="G22" i="13"/>
  <c r="G21" i="13" s="1"/>
  <c r="F22" i="13"/>
  <c r="F21" i="13" s="1"/>
  <c r="E22" i="13"/>
  <c r="E21" i="13" s="1"/>
  <c r="I17" i="13"/>
  <c r="I16" i="13"/>
  <c r="I15" i="13"/>
  <c r="G14" i="13"/>
  <c r="I13" i="13" s="1"/>
  <c r="E13" i="13"/>
  <c r="I10" i="13"/>
  <c r="H9" i="13"/>
  <c r="H5" i="13" s="1"/>
  <c r="G9" i="13"/>
  <c r="E9" i="13"/>
  <c r="E5" i="13" s="1"/>
  <c r="I26" i="9"/>
  <c r="H25" i="9"/>
  <c r="G25" i="9"/>
  <c r="G24" i="9" s="1"/>
  <c r="F25" i="9"/>
  <c r="F24" i="9" s="1"/>
  <c r="E25" i="9"/>
  <c r="E24" i="9" s="1"/>
  <c r="I20" i="9"/>
  <c r="H19" i="9"/>
  <c r="G19" i="9"/>
  <c r="E19" i="9"/>
  <c r="I17" i="10"/>
  <c r="H16" i="10"/>
  <c r="G16" i="10"/>
  <c r="G15" i="10" s="1"/>
  <c r="F16" i="10"/>
  <c r="F15" i="10" s="1"/>
  <c r="E16" i="10"/>
  <c r="E15" i="10" s="1"/>
  <c r="H15" i="10"/>
  <c r="I14" i="10"/>
  <c r="I12" i="10"/>
  <c r="E11" i="10"/>
  <c r="H11" i="10"/>
  <c r="G11" i="10"/>
  <c r="F11" i="10"/>
  <c r="I10" i="10"/>
  <c r="H9" i="10"/>
  <c r="H8" i="10" s="1"/>
  <c r="G9" i="10"/>
  <c r="G8" i="10" s="1"/>
  <c r="E9" i="10"/>
  <c r="E8" i="10" s="1"/>
  <c r="F8" i="10"/>
  <c r="I7" i="10"/>
  <c r="H6" i="10"/>
  <c r="H5" i="10" s="1"/>
  <c r="G6" i="10"/>
  <c r="G5" i="10" s="1"/>
  <c r="F6" i="10"/>
  <c r="F5" i="10" s="1"/>
  <c r="E6" i="10"/>
  <c r="E5" i="10" s="1"/>
  <c r="J128" i="6"/>
  <c r="H127" i="6"/>
  <c r="J127" i="6" s="1"/>
  <c r="E127" i="6"/>
  <c r="J125" i="6"/>
  <c r="J124" i="6"/>
  <c r="J123" i="6"/>
  <c r="I122" i="6"/>
  <c r="H122" i="6"/>
  <c r="E122" i="6"/>
  <c r="J97" i="6"/>
  <c r="I96" i="6"/>
  <c r="H96" i="6"/>
  <c r="F96" i="6"/>
  <c r="E96" i="6"/>
  <c r="E94" i="6" s="1"/>
  <c r="J93" i="6"/>
  <c r="H92" i="6"/>
  <c r="F92" i="6"/>
  <c r="E92" i="6"/>
  <c r="J88" i="6"/>
  <c r="I87" i="6"/>
  <c r="E87" i="6"/>
  <c r="J86" i="6"/>
  <c r="E85" i="6"/>
  <c r="J84" i="6"/>
  <c r="J81" i="6"/>
  <c r="J80" i="6"/>
  <c r="I79" i="6"/>
  <c r="H79" i="6"/>
  <c r="E79" i="6"/>
  <c r="J77" i="6"/>
  <c r="J76" i="6"/>
  <c r="J72" i="6"/>
  <c r="I71" i="6"/>
  <c r="H71" i="6"/>
  <c r="E71" i="6"/>
  <c r="J67" i="6"/>
  <c r="J66" i="6"/>
  <c r="I62" i="6"/>
  <c r="H62" i="6"/>
  <c r="E62" i="6"/>
  <c r="J55" i="6"/>
  <c r="J51" i="6"/>
  <c r="J47" i="6"/>
  <c r="I46" i="6"/>
  <c r="E46" i="6"/>
  <c r="J44" i="6"/>
  <c r="J43" i="6"/>
  <c r="J42" i="6"/>
  <c r="J41" i="6"/>
  <c r="J40" i="6"/>
  <c r="J39" i="6"/>
  <c r="J38" i="6"/>
  <c r="J37" i="6"/>
  <c r="J36" i="6"/>
  <c r="J35" i="6"/>
  <c r="J34" i="6"/>
  <c r="I33" i="6"/>
  <c r="H33" i="6"/>
  <c r="E33" i="6"/>
  <c r="J32" i="6"/>
  <c r="J31" i="6"/>
  <c r="J30" i="6"/>
  <c r="J29" i="6"/>
  <c r="E28" i="6"/>
  <c r="J26" i="6"/>
  <c r="J25" i="6"/>
  <c r="I21" i="6"/>
  <c r="H21" i="6"/>
  <c r="E21" i="6"/>
  <c r="E16" i="6"/>
  <c r="E15" i="6" s="1"/>
  <c r="J14" i="6"/>
  <c r="J13" i="6"/>
  <c r="J12" i="6"/>
  <c r="I11" i="6"/>
  <c r="H11" i="6"/>
  <c r="H10" i="6" s="1"/>
  <c r="E11" i="6"/>
  <c r="E10" i="6" s="1"/>
  <c r="J8" i="6"/>
  <c r="I7" i="6"/>
  <c r="I6" i="6" s="1"/>
  <c r="H7" i="6"/>
  <c r="H6" i="6" s="1"/>
  <c r="E7" i="6"/>
  <c r="E6" i="6" s="1"/>
  <c r="G50" i="2"/>
  <c r="G49" i="2" s="1"/>
  <c r="H49" i="2"/>
  <c r="I47" i="2"/>
  <c r="E46" i="2"/>
  <c r="I19" i="2"/>
  <c r="I18" i="2"/>
  <c r="I17" i="2"/>
  <c r="I16" i="2"/>
  <c r="I15" i="2"/>
  <c r="I14" i="2"/>
  <c r="I13" i="2"/>
  <c r="E11" i="2"/>
  <c r="I10" i="2"/>
  <c r="H9" i="2"/>
  <c r="H8" i="2" s="1"/>
  <c r="G9" i="2"/>
  <c r="E9" i="2"/>
  <c r="E8" i="2" s="1"/>
  <c r="I7" i="2"/>
  <c r="I6" i="2"/>
  <c r="I7" i="1"/>
  <c r="I6" i="1"/>
  <c r="E5" i="1"/>
  <c r="E281" i="13" l="1"/>
  <c r="F37" i="13"/>
  <c r="I188" i="13"/>
  <c r="G180" i="13"/>
  <c r="F180" i="13"/>
  <c r="F281" i="13" s="1"/>
  <c r="J94" i="6"/>
  <c r="I50" i="2"/>
  <c r="I15" i="10"/>
  <c r="J78" i="6"/>
  <c r="I5" i="10"/>
  <c r="G18" i="10"/>
  <c r="I16" i="10"/>
  <c r="H18" i="10"/>
  <c r="I234" i="13"/>
  <c r="I236" i="13"/>
  <c r="I21" i="13"/>
  <c r="H29" i="13"/>
  <c r="H281" i="13" s="1"/>
  <c r="I65" i="13"/>
  <c r="I166" i="13"/>
  <c r="I100" i="13"/>
  <c r="I95" i="13"/>
  <c r="I265" i="13"/>
  <c r="I269" i="13"/>
  <c r="I22" i="13"/>
  <c r="E29" i="13"/>
  <c r="I32" i="13"/>
  <c r="I34" i="13"/>
  <c r="I147" i="13"/>
  <c r="I173" i="13"/>
  <c r="I38" i="13"/>
  <c r="I90" i="13"/>
  <c r="I191" i="13"/>
  <c r="I213" i="13"/>
  <c r="I260" i="13"/>
  <c r="I9" i="13"/>
  <c r="I14" i="13"/>
  <c r="I129" i="13"/>
  <c r="I149" i="13"/>
  <c r="I170" i="13"/>
  <c r="I183" i="13"/>
  <c r="I189" i="13"/>
  <c r="I205" i="13"/>
  <c r="I239" i="13"/>
  <c r="I70" i="13"/>
  <c r="I89" i="13"/>
  <c r="I14" i="9"/>
  <c r="I19" i="9"/>
  <c r="I25" i="9"/>
  <c r="H24" i="9"/>
  <c r="I36" i="9"/>
  <c r="I11" i="10"/>
  <c r="I8" i="10"/>
  <c r="I9" i="10"/>
  <c r="I6" i="10"/>
  <c r="F18" i="10"/>
  <c r="E18" i="10"/>
  <c r="E58" i="6"/>
  <c r="J49" i="6"/>
  <c r="J71" i="6"/>
  <c r="J122" i="6"/>
  <c r="I20" i="6"/>
  <c r="J11" i="6"/>
  <c r="I10" i="6"/>
  <c r="J87" i="6"/>
  <c r="J79" i="6"/>
  <c r="J92" i="6"/>
  <c r="J96" i="6"/>
  <c r="J104" i="6"/>
  <c r="E104" i="6"/>
  <c r="H28" i="6"/>
  <c r="J28" i="6" s="1"/>
  <c r="J6" i="6"/>
  <c r="J7" i="6"/>
  <c r="J21" i="6"/>
  <c r="J33" i="6"/>
  <c r="J46" i="6"/>
  <c r="J50" i="6"/>
  <c r="J54" i="6"/>
  <c r="J62" i="6"/>
  <c r="J85" i="6"/>
  <c r="E20" i="6"/>
  <c r="I9" i="2"/>
  <c r="I12" i="2"/>
  <c r="I49" i="2"/>
  <c r="G8" i="2"/>
  <c r="H5" i="1"/>
  <c r="I92" i="13"/>
  <c r="I93" i="13"/>
  <c r="I216" i="13"/>
  <c r="F12" i="11"/>
  <c r="D15" i="11"/>
  <c r="F15" i="11" s="1"/>
  <c r="F10" i="11"/>
  <c r="I281" i="13" l="1"/>
  <c r="I18" i="10"/>
  <c r="J58" i="6"/>
  <c r="J10" i="6"/>
  <c r="I11" i="2"/>
  <c r="I5" i="1"/>
  <c r="I10" i="1"/>
  <c r="I96" i="13"/>
  <c r="I37" i="13"/>
  <c r="I29" i="13"/>
  <c r="I228" i="13"/>
  <c r="I180" i="13"/>
  <c r="I24" i="9"/>
  <c r="I5" i="13"/>
  <c r="I263" i="13"/>
  <c r="I165" i="13"/>
  <c r="I8" i="2"/>
  <c r="I60" i="2" l="1"/>
  <c r="J129" i="6"/>
  <c r="J20" i="6"/>
</calcChain>
</file>

<file path=xl/sharedStrings.xml><?xml version="1.0" encoding="utf-8"?>
<sst xmlns="http://schemas.openxmlformats.org/spreadsheetml/2006/main" count="675" uniqueCount="283">
  <si>
    <t>Dz.</t>
  </si>
  <si>
    <t>Rozdz.</t>
  </si>
  <si>
    <t>§</t>
  </si>
  <si>
    <t>Nazwa</t>
  </si>
  <si>
    <t>Dochody planowane</t>
  </si>
  <si>
    <t>Wykonanie</t>
  </si>
  <si>
    <t>Wg Uchwały Rady Gminy</t>
  </si>
  <si>
    <t>Zwiększenie zmniejszenie</t>
  </si>
  <si>
    <t>GOSPODARKA MIESZKANIOWA</t>
  </si>
  <si>
    <t>Gospodarka gruntami i nieruchomościami</t>
  </si>
  <si>
    <t>Wpływ z tytułu odpłatnego nabycia prawa własności oraz prawa użytkowania wieczystego nieruchomości</t>
  </si>
  <si>
    <t>OŚWIATA I WYCHOWANIE</t>
  </si>
  <si>
    <t>Gimnazja</t>
  </si>
  <si>
    <t>RAZEM:</t>
  </si>
  <si>
    <t>ROLNICTWO I ŁOWIECTWO</t>
  </si>
  <si>
    <t>Pozostała działalność</t>
  </si>
  <si>
    <t>Dotacje celowe otrzymane z budżetu państwa na realizację zadań bieżących z zakresu administracji rządowej oraz innych zadań zleconych gminie (związkom gmin) ustawami</t>
  </si>
  <si>
    <t>ADMINISTRACJA PUBLICZNA</t>
  </si>
  <si>
    <t>Urzędy Wojewódzkie</t>
  </si>
  <si>
    <t>URZĘDY NACZELNYCH ORGANÓW WŁADZY PAŃSTWOWEJ, KONTROLI I OCHRONY PRAWA ORAZ SĄDOWNICTWA</t>
  </si>
  <si>
    <t>Urzędy naczelnych organów władzy państwowej, kontroli i ochrony prawa</t>
  </si>
  <si>
    <t>Dotacje celowe otrzymane z budżetu państwa na realizację zadań bieżących z zakresu administracji rządowej oraz innych zadań zleconych gminie(związkom gmin) ustawami</t>
  </si>
  <si>
    <t>POMOC SPOŁECZNA</t>
  </si>
  <si>
    <t>Składki na ubezpieczenie zdrowotne opłacane za osoby pobierające niektóre świadczenia z pomocy społecznej, niektóre świadczenia rodzinne oraz za osoby uczestniczące w zajęciach w centrum integracji społecznej</t>
  </si>
  <si>
    <t>RAZEM DOCHODY– ZADANIA ZLECONE:</t>
  </si>
  <si>
    <t>% Wykonania</t>
  </si>
  <si>
    <t>LEŚNICTWO</t>
  </si>
  <si>
    <t>Dochody z najmu i dzierżawy składników majątkowych Skarbu Państwa, jednostek samorządu terytorialnego lub innych jednostek zaliczanych do sektora finansów publicznych oraz innych umów o podobnym charakterze</t>
  </si>
  <si>
    <t>Wpływy z opłat za zarząd, użytkowanie i użytkowanie wieczyste nieruchomości</t>
  </si>
  <si>
    <t>Pozostałe odsetki</t>
  </si>
  <si>
    <t>Wpływy z usług</t>
  </si>
  <si>
    <t>DZIAŁALNOŚĆ USŁUGOWA</t>
  </si>
  <si>
    <t>Urzędy wojewódzkie</t>
  </si>
  <si>
    <t>Wpływy z różnych opłat</t>
  </si>
  <si>
    <t>Promocja jednostek samorządu terytorialnego</t>
  </si>
  <si>
    <t>DOCHODY OD OSÓB PRAWNYCH, OD OSÓB FIZYCZNYCH I OD INNYCH JEDNOSTEK NIEPOSIADAJĄCYCH OSOBOWOŚCI PRAWNEJ ORAZ WYDATKI ZWIĄZANE Z ICH POBOREM</t>
  </si>
  <si>
    <t>Wpływy podatku dochodowego od osób fizycznych</t>
  </si>
  <si>
    <t>Podatek od działalności gospodarczej osób fizycznych, opłacany w formie karty podatkowej</t>
  </si>
  <si>
    <t>Odsetki od nieterminowych wpłat z tytułu podatków i opłat</t>
  </si>
  <si>
    <t>Wpływy z podatku rolnego, podatku leśnego, podatku od czynności cywilnoprawnych, podatków i opłat lokalnych od osób prawnych i innych jednostek organizacyjnych</t>
  </si>
  <si>
    <t>Podatek od nieruchomości</t>
  </si>
  <si>
    <t>Podatek rolny</t>
  </si>
  <si>
    <t>Podatek leśny</t>
  </si>
  <si>
    <t>Wpływy z podatku rolnego, podatku leśnego, podatku od spadków i darowizn, podatku od czynności cywilnoprawnych oraz podatków i opłat lokalnych od osób fizycznych</t>
  </si>
  <si>
    <t>Podatek od środków transportowych</t>
  </si>
  <si>
    <t>Podatek od spadków i darowizn</t>
  </si>
  <si>
    <t>Podatek od czynności cywilnoprawnych</t>
  </si>
  <si>
    <t>Wpływy z innych opłat stanowiących dochody jednostek samorządu terytorialnego na podstawie ustaw</t>
  </si>
  <si>
    <t>Wpływy z opłaty skarbowej</t>
  </si>
  <si>
    <t>Wpływy z opłaty eksploatacyjnej</t>
  </si>
  <si>
    <t>Wpływy z opłat za zezwolenia na sprzedaż napojów alkoholowych</t>
  </si>
  <si>
    <t>Wpływy z innych lokalnych opłat pobieranych przez jednostki samorządu terytorialnego na podstawie odrębnych ustaw (zajęcie pasa drogowego)</t>
  </si>
  <si>
    <t>Udziały gmin w podatkach stanowiących dochód budżetu państwa</t>
  </si>
  <si>
    <t>Podatek dochodowy od osób fizycznych</t>
  </si>
  <si>
    <t>Podatek dochodowy od osób prawnych</t>
  </si>
  <si>
    <t>RÓŻNE ROZLICZENIA</t>
  </si>
  <si>
    <t>Część oświatowa subwencji ogólnej dla jednostek samorządu terytorialnego</t>
  </si>
  <si>
    <t>Subwencje ogólne z budżetu państwa</t>
  </si>
  <si>
    <t>Różne rozliczenia finansowe</t>
  </si>
  <si>
    <t>Wpływy z różnych dochodów</t>
  </si>
  <si>
    <t>Przedszkola</t>
  </si>
  <si>
    <t>Dotacje celowe otrzymane z budżetu państwa na realizację własnych zadań bieżących gmin (związków gmin)</t>
  </si>
  <si>
    <t>Dotacje otrzymane z państwowych funduszy celowych na realizację zadań bieżących jednostek sektora finansów publicznych</t>
  </si>
  <si>
    <t>Dochody jednostek samorządu terytorialnego związane z realizacją zadań z zakresu administracji rządowej oraz innych zadań zleconych ustawami</t>
  </si>
  <si>
    <t>Zasiłki i pomoc w naturze oraz składki na ubezpieczenia emerytalne i rentowe</t>
  </si>
  <si>
    <t>Zasiłki stałe</t>
  </si>
  <si>
    <t>Ośrodki Pomocy Społecznej</t>
  </si>
  <si>
    <t>Usługi opiekuńcze i specjalistyczne usługi opiekuńcze</t>
  </si>
  <si>
    <t>EDUKACYJNA OPIEKA WYCHOWAWCZA</t>
  </si>
  <si>
    <t>Pomoc materialna dla uczniów</t>
  </si>
  <si>
    <t>GOSPODARKA KOMUNALNA I OCHRONA ŚRODOWISKA</t>
  </si>
  <si>
    <t>Wpływy i wydatki związane z gromadzeniem środków z opłat i kar za korzystanie ze środowiska</t>
  </si>
  <si>
    <t>DOCHODY BIEŻĄCE                                     ZADANIA WŁASNE</t>
  </si>
  <si>
    <t>Lp.</t>
  </si>
  <si>
    <t>TREŚĆ</t>
  </si>
  <si>
    <t>Klasyfikacja</t>
  </si>
  <si>
    <t>Plan</t>
  </si>
  <si>
    <t>1.</t>
  </si>
  <si>
    <t>Kredyty</t>
  </si>
  <si>
    <t>§ 952</t>
  </si>
  <si>
    <t>2.</t>
  </si>
  <si>
    <t>Pożyczki</t>
  </si>
  <si>
    <t>3.</t>
  </si>
  <si>
    <t>PRZYCHODY OGÓŁEM</t>
  </si>
  <si>
    <t>Spłaty kredytów</t>
  </si>
  <si>
    <t>§ 992</t>
  </si>
  <si>
    <t>Spłaty pożyczek</t>
  </si>
  <si>
    <t>Spłata pożyczek otrzymanych na finansowanie zadań zrealizowanych z udziałem  środków pochodzących z budżetu UE</t>
  </si>
  <si>
    <t>§ 963</t>
  </si>
  <si>
    <t>ROZCHODY OGÓŁEM</t>
  </si>
  <si>
    <t>Wpływy z opłat za wydawanie zezwoleń na sprzedaż alkoholu</t>
  </si>
  <si>
    <t>OGÓŁEM:</t>
  </si>
  <si>
    <t>Wydatki planowane</t>
  </si>
  <si>
    <t>Dotacje celowe przekazane dla powiatu na zadania bieżące realizowane na podstawie porozumień między jednostkami samorządu terytorialnego</t>
  </si>
  <si>
    <t>Dotacje celowe przekazane gminie na zadania bieżące zrealizowane na podstawie porozumień między jednostkami samorządu terytorialnego</t>
  </si>
  <si>
    <t>Dotacje celowe przekazane gminie na zadania bieżące realizowane na podstawie porozumień między jednostkami samorządu terytorialnego</t>
  </si>
  <si>
    <t>KULTURA I OCHRONA DZIEDZICTWA NARODOWEGO</t>
  </si>
  <si>
    <t>Domy i ośrodki kultury, świetlice, kluby</t>
  </si>
  <si>
    <t>Dotacja celowe z budżetu na finansowanie  zadań zleconych do realizacji Stowarzyszeniom</t>
  </si>
  <si>
    <t>KULTURA FIZYCZNA</t>
  </si>
  <si>
    <t>Wydatki inwestycyjne jednostek budżetowych</t>
  </si>
  <si>
    <t>TRANSPORT I ŁĄCZNOŚĆ</t>
  </si>
  <si>
    <t>Drogi publiczne gminne</t>
  </si>
  <si>
    <t>Wydatki na zakupy inwestycyjne jednostek budżetowych</t>
  </si>
  <si>
    <t>Urzędy Gmin</t>
  </si>
  <si>
    <t>Ochotnicze Straże Pożarne</t>
  </si>
  <si>
    <t>Domy i ośrodki kultury, świetlice i kluby</t>
  </si>
  <si>
    <t>Wg uchwały Rady Gminy</t>
  </si>
  <si>
    <t>Zmniejszenie zwiększenie</t>
  </si>
  <si>
    <t>Izby Rolnicze</t>
  </si>
  <si>
    <t>Wpłaty gmin na rzecz Izb Rolniczych w wysokości 2% uzyskanych wpływów z podatku rolnego</t>
  </si>
  <si>
    <t>Zakup materiałów i wyposażenia</t>
  </si>
  <si>
    <t>Zakup usług remontowych</t>
  </si>
  <si>
    <t>Zakup usług pozostałych</t>
  </si>
  <si>
    <t>Różne wydatki na rzecz osób fizycznych</t>
  </si>
  <si>
    <t>Różne opłaty i składki</t>
  </si>
  <si>
    <t>Opłata na rzecz budżetów jednostek samorządu terytorialnego</t>
  </si>
  <si>
    <t>Wydatki osobowe niezaliczone do wynagrodzeń</t>
  </si>
  <si>
    <t>Wynagrodzenia osobowe pracowników</t>
  </si>
  <si>
    <t>Dodatkowe wynagrodzenie roczne</t>
  </si>
  <si>
    <t>Składki na ubezpieczenia społeczne</t>
  </si>
  <si>
    <t>Składki na Fundusz Pracy</t>
  </si>
  <si>
    <t>Wynagrodzenia bezosobowe</t>
  </si>
  <si>
    <t>Zakup energii</t>
  </si>
  <si>
    <t>Zakup usług zdrowotnych</t>
  </si>
  <si>
    <t>Opłaty z tytułu zakupu usług telekomunikacyjnych świadczonych w ruchomej publicznej sieci telefonicznej</t>
  </si>
  <si>
    <t>Odpisy na zakładowy fundusz świadczeń socjalnych</t>
  </si>
  <si>
    <t>Plany zagospodarowania przestrzennego</t>
  </si>
  <si>
    <t>Rady Gmin</t>
  </si>
  <si>
    <t>Wydatki osobowe niezliczone do wynagrodzeń</t>
  </si>
  <si>
    <t>Podróże służbowe krajowe</t>
  </si>
  <si>
    <t>Wynagrodzenia agencyjno-prowizyjne</t>
  </si>
  <si>
    <t>BEZPIECZEŃSTWO PUBLICZNE I OCHRONA PRZECIWPOŻAROWA</t>
  </si>
  <si>
    <t>OBSŁUGA DŁUGU PUBLICZNEGO</t>
  </si>
  <si>
    <t>Obsługa papierów wartościowych kredytów i pożyczek jednostek samorządu terytorialnego</t>
  </si>
  <si>
    <t>Odsetki od samorządowych papierów wartościowych lub zaciągniętych przez jednostkę samorządu terytorialnego kredytów i pożyczek</t>
  </si>
  <si>
    <t>Rezerwy ogólne i celowe</t>
  </si>
  <si>
    <t>Rezerwy</t>
  </si>
  <si>
    <t>Szkoły Podstawowe</t>
  </si>
  <si>
    <t>Stypendia dla uczniów</t>
  </si>
  <si>
    <t>Zakup pomocy naukowych, dydaktycznych i książek</t>
  </si>
  <si>
    <t>Zakup środków żywności</t>
  </si>
  <si>
    <t>Dowożenie uczniów do szkół</t>
  </si>
  <si>
    <t>Składki na ubezpieczenie społeczne</t>
  </si>
  <si>
    <t>Dokształcanie i doskonalenie nauczycieli</t>
  </si>
  <si>
    <t>Odpis na zakładowy fundusz świadczeń socjalnych</t>
  </si>
  <si>
    <t>OCHRONA ZDROWIA</t>
  </si>
  <si>
    <t>Lecznictwo ambulatoryjne</t>
  </si>
  <si>
    <t>Zwalczanie narkomanii</t>
  </si>
  <si>
    <t>Przeciwdziałanie alkoholizmowi</t>
  </si>
  <si>
    <t>Składki na ubezpieczenia zdrowotne opłacane za osoby pobierające niektóre świadczenia z pomocy społecznej, niektóre świadczenia rodzinne oraz za osoby uczestniczące w zajęciach w centrum integracji społecznej</t>
  </si>
  <si>
    <t>Składki na ubezpieczenie zdrowotne</t>
  </si>
  <si>
    <t>Świadczenia społeczne</t>
  </si>
  <si>
    <t>Dodatki mieszkaniowe</t>
  </si>
  <si>
    <t>Odpisy na Zakładowy Fundusz świadczeń socjalnych</t>
  </si>
  <si>
    <t>Oświetlenie ulic, placów i dróg</t>
  </si>
  <si>
    <t>Odpisy na zakładowy Fundusz świadczeń socjalnych</t>
  </si>
  <si>
    <t>Ochrona zabytków i opieka nad zabytkami</t>
  </si>
  <si>
    <t>KULTURA FIZYCZNA I SPORT</t>
  </si>
  <si>
    <t>OGÓŁEM WYDATKI ZADANIA WŁASNE:</t>
  </si>
  <si>
    <t xml:space="preserve">Urzędy naczelnych organów władzy państwowej, kontroli i ochrony prawa </t>
  </si>
  <si>
    <t>Składki na ubezpieczenie zdrowotne opłacane za osoby pobierające niektóre świadczenia z pomocy społecznej, niektóre świadczenia rodzinne oraz za osoby uczestniczące zajęciach w centrum integracji społecznej</t>
  </si>
  <si>
    <t>OGÓŁEM WYDATKI:</t>
  </si>
  <si>
    <t>Zakłady Gospodarki Komunalnej</t>
  </si>
  <si>
    <t xml:space="preserve">Dochody z najmu i dzierżawy składników majątkowych </t>
  </si>
  <si>
    <t>OGÓŁEM WYDATKI MAJATKOWE:</t>
  </si>
  <si>
    <t>OGÓŁEM DOTACJE:</t>
  </si>
  <si>
    <t>OGÓŁEM WYDATKI ZADANIA ZLECONE:</t>
  </si>
  <si>
    <t>Zakłady gospodarki komunalnej</t>
  </si>
  <si>
    <t>Opłaty za administrowanie i czynsze za budynki, lokale i pomieszczenia garażowe</t>
  </si>
  <si>
    <t>ZADANIA WŁASNE:</t>
  </si>
  <si>
    <t>Dochody bieżące</t>
  </si>
  <si>
    <t>Dochody majątkowe</t>
  </si>
  <si>
    <t>OGÓŁEM DOCHODY:</t>
  </si>
  <si>
    <t>%Wykonania</t>
  </si>
  <si>
    <t>DOCHODY                                       ZADANIA ZLECONE:</t>
  </si>
  <si>
    <t>Zwiększenie Zmniejszenie</t>
  </si>
  <si>
    <t>ZADANIA ZLECONE:</t>
  </si>
  <si>
    <t>Wydatki bieżące</t>
  </si>
  <si>
    <t>wydatki majątkowe</t>
  </si>
  <si>
    <t>wydatki majątkowe wynikające z porozumień z j.s.t</t>
  </si>
  <si>
    <t>wydatki bieżące wynikające z porozumień z j.s.t.</t>
  </si>
  <si>
    <t>wydatki bieżące</t>
  </si>
  <si>
    <t>RAZEM WYDATKI                                     ZADANIA WŁASNE:</t>
  </si>
  <si>
    <t>Koszty postepowania sadowego i prokuratorskiego</t>
  </si>
  <si>
    <t>Realizacja zadań wymagających stosowania spejalnej organizacji nauki i metod pracy dla dzieci i mlodzieży w szkołach podstawowych, gimnazjach, liceach ogólnokształcacych, liceach profilowanych i szkołach zawodowych oraz szkołach artystycznych</t>
  </si>
  <si>
    <t>Skladki na ubezpeczenia społeczne</t>
  </si>
  <si>
    <t>Rózne opłaty i składki</t>
  </si>
  <si>
    <t>Wpływy i wydatki związane z gromadzeniem środków z opłat i kar za korzysanie ze środowiska</t>
  </si>
  <si>
    <t>Wybory Prezydenta Rzeczypospolitej Polskiej</t>
  </si>
  <si>
    <t>Wybory do rad gmin, rad powiatow i sejmików województw oraz referenda gminne, powiatowe i wojewódzkie</t>
  </si>
  <si>
    <t>Rózne wydatki na rzecz osób fizycznych</t>
  </si>
  <si>
    <t>Wybory do rad gmin, rad powiatów i sejmików województw oraz referenda gminne, powiatowe i wojewódzkie</t>
  </si>
  <si>
    <t>Kwalifikacja wojskowa</t>
  </si>
  <si>
    <t>%</t>
  </si>
  <si>
    <t>Wykonania</t>
  </si>
  <si>
    <t>DOCHODY  ZADANIA WŁASNE:</t>
  </si>
  <si>
    <t>Wybory do Sejmu i Senatu</t>
  </si>
  <si>
    <t>Dotacje celowe otrzymane z budżetu państwa na realizację zadań bieżących z zakrsu administracji rządowej oraz innych zadań zleconych gminie (związkom gmin) ustawami</t>
  </si>
  <si>
    <t>Realizacja zadań wymagających stosowania specjalnej organizacji nauki i metod pracy dla dzieci w przedszkloach, oddziałach przedszkolnych, w szkołach podstawowych i innych formach wychowania przedszkolnego</t>
  </si>
  <si>
    <t xml:space="preserve">Realizacja zadań wymagających stosowania specjalnej organizacji nauki i metod pracy dla dzieci w przedszkolach, oddziałach przedszkolnych w szkołach odstawowych i innych formach wychowania przedszkolnego </t>
  </si>
  <si>
    <t>Domy pomocy społecznej</t>
  </si>
  <si>
    <t xml:space="preserve">Zakup usług pozostałych </t>
  </si>
  <si>
    <t>Zakup środków dydaktycznych i książek</t>
  </si>
  <si>
    <t>Dotacja podmiotowa z budżetu dla samorządowej instytucji kultury</t>
  </si>
  <si>
    <t>Wpłaty na Państwowy Fundusz Rehabilitacji Osób Niepełnosprawnych</t>
  </si>
  <si>
    <t>Wpływ z opłat za korzystanie z wychowania przedszkolnego</t>
  </si>
  <si>
    <t>Wpływy z opłat za korzystanie z wyzywienia w jednostkach realizujących zadania z zakresu wychowania przedszkolnego</t>
  </si>
  <si>
    <t>Gospodarka odpadami</t>
  </si>
  <si>
    <t>Ochrona powietrza atmosferycznego i klimatu</t>
  </si>
  <si>
    <t>Zadania z zakresu geodezji i kartografii</t>
  </si>
  <si>
    <t>Szkolenie pracowników niebędących członkami korpusu służby cywilnej</t>
  </si>
  <si>
    <t>Dotacja celowa z budzetu na finansowanie lub dofiannsowanie kosztów realizacji inwestycji i zakupów inwestycyjnych jednostek nie zalicznych do sektora finansów publicznych</t>
  </si>
  <si>
    <t>Zakupmateriałów i wyposażenia</t>
  </si>
  <si>
    <t>Świadczenia wychowawcze</t>
  </si>
  <si>
    <t>ROLNICTWO I ŁOWICTWO</t>
  </si>
  <si>
    <t>Infrastruktura wodociagowa i sanitacyjna wsi</t>
  </si>
  <si>
    <t>Stypendia dla uczniow</t>
  </si>
  <si>
    <t xml:space="preserve">Zakup uslug pozostałych </t>
  </si>
  <si>
    <t>RODZINA</t>
  </si>
  <si>
    <t>Promocja jednostek samorzadu terytorialnego</t>
  </si>
  <si>
    <t>Świadczeniw wychowawcze</t>
  </si>
  <si>
    <t>Dotacje celowe otrzymane z budżetu państwa na zadania bieżącez zakresu administracji rzadowej zlecone gminom (związkom gmin, związkom powiatowo-gminnym), związane z realizacją świadczenia wychowawczego stanowiącego pomoc państwa w wychowaniu dzieci</t>
  </si>
  <si>
    <t>Świadczenia rodzinne, świadczenia z funduszu alimentacyjnego oraz składki na ubezpieczenia emerytalne i renotowe z ubezpieczenia społecznego</t>
  </si>
  <si>
    <t>Dotacje otrzymane z budżetu państwa na realizację zadań bieżących z zakresu administracji rządowej oraz innych zadań zleconych gminie (związkom gmin, związkom powiatowo-gminnym) ustawami</t>
  </si>
  <si>
    <t>Szkolenia pracowników niebędących czlonkami korpusu słuzby cywilnej</t>
  </si>
  <si>
    <t>Świadczenia rodzinne, świadczenia z funduszu alimentacyjnego oraz składki na ubezpieczenia emerytalne i rentowe z ubezpieczenia społecznego</t>
  </si>
  <si>
    <t>Wyngrodzenia osobowe pracowników</t>
  </si>
  <si>
    <t>Karta Dużej Rodziny</t>
  </si>
  <si>
    <t>Gospodarka odpadmi</t>
  </si>
  <si>
    <t>Część wyrównawcza subwencji ogólnej dla gmin</t>
  </si>
  <si>
    <t>Pomoc w zakresie dożywiania</t>
  </si>
  <si>
    <t>Świadczenia rodzinne, świadczenia z funduszu alimentacyjnego oraz  składki na ubezpieczenia emerytalne i rentowe z ubezpieczenia społecznego</t>
  </si>
  <si>
    <t>Dchody budzetu państwa zwiazane z realizacją zadań zlecanych jednstkom samorzadu terytorialnego</t>
  </si>
  <si>
    <t>Szkoly podstawowe</t>
  </si>
  <si>
    <t>Wpływy z róznych opłat</t>
  </si>
  <si>
    <t>Stołówki szkolne i przedszkolne</t>
  </si>
  <si>
    <t>Wpływy z róznych dochodów</t>
  </si>
  <si>
    <t>Drogi publiczne wojewódzkie</t>
  </si>
  <si>
    <t>Dotacja celowa na pomoc finansową udzielana między jednostkami samorzadu terytorialnego na dofinansowanie  własnych zadań inwestycyjnych i zakupów inwestycyjnych</t>
  </si>
  <si>
    <t>TURYSTYKA</t>
  </si>
  <si>
    <t xml:space="preserve">Wspieranie rodziny </t>
  </si>
  <si>
    <t>Skłładki na Fundusz Pracy</t>
  </si>
  <si>
    <t>Rodziny zastepcze</t>
  </si>
  <si>
    <t>Utrzymanie zieleni w miastach i gminach</t>
  </si>
  <si>
    <t>Zakup  materiałów i wyposażenia</t>
  </si>
  <si>
    <t>TRURYSTYKA</t>
  </si>
  <si>
    <t>Zakup usług pozstałych</t>
  </si>
  <si>
    <t>Zaku uslug pozostałych</t>
  </si>
  <si>
    <t>Podatek od nieruchmości</t>
  </si>
  <si>
    <t>Dotacje celowe z państwowych funduszy celowych  na realizację zadań bieżących jednostek sektora finansów publicznych</t>
  </si>
  <si>
    <t>§ 950</t>
  </si>
  <si>
    <t>340.682,38</t>
  </si>
  <si>
    <t>ZESTAWIENIE WYKONANIA DOCHODÓW ZA 2017  ROK</t>
  </si>
  <si>
    <t>Stan na dzień 31.12.2018r.</t>
  </si>
  <si>
    <t>DOCHODY MAJĄTKOWE - ZADANIA WŁASNE ZA 2017 ROK</t>
  </si>
  <si>
    <t>Stan na dzień 31.12.2018</t>
  </si>
  <si>
    <t>DOCHODY BIEŻĄCE - ZADANIA ZLECONE ZA 2017 ROK</t>
  </si>
  <si>
    <t>Stan na dzień 31.12.2017</t>
  </si>
  <si>
    <t>Szkoły podstawowe</t>
  </si>
  <si>
    <t>Gimnazjum</t>
  </si>
  <si>
    <t>Realizacja zadań wymagających stosowania specjalnej organizacji nauki i metod pracy dla dzieci i młodzieży w szkołach podstawowych, gamnazjach, liceach ogólnokształcących, liceach profilowanych i szkołach zawodowych oraz szkołach artystycznych</t>
  </si>
  <si>
    <t>Dotacje otrzymane od pozostałych jednostek zaliczanych do sektora finansów publicznych za realizację zadań bieżących jednostek sektora finansów publicznych</t>
  </si>
  <si>
    <t>Dotacja celowa otrzymana z tytułu pomocy finansowej udzielonej między jednostkami samorzadu terytorialnego na dofinansowanie własnych zadań bieżących</t>
  </si>
  <si>
    <t>Wspieranie rodziny</t>
  </si>
  <si>
    <t>DOCHODY BIEŻĄCE - ZADANIA WŁASNE ZA 2017 ROKU</t>
  </si>
  <si>
    <t>Stan na dzień 31.12.2017 r.</t>
  </si>
  <si>
    <t>Zakup uslug pozostałych</t>
  </si>
  <si>
    <t>Zakup środków dydaktycznych, książek</t>
  </si>
  <si>
    <t>Komendy Wojewódzkie Policji</t>
  </si>
  <si>
    <t>Wpłaty jednostek na fundusz celowy na finansowanie lub dofinansowanie zadań inwestycyjnych</t>
  </si>
  <si>
    <t>Gospodarka gruntrami i nieruchomościami</t>
  </si>
  <si>
    <t>REALIZACJA WYDATKÓW BIEŻĄCYCH (ZADANIA ZLECONE) ZA  2017 ROK</t>
  </si>
  <si>
    <t>REALIZACJA WYDATKÓW GMINNEGO PROGRAMU PROFILAKTYKI I ROZWIĄZYWANIA PROBLEMÓW ALKOHOLOWYCH ORAZ GMINNEGO PROGRAMU PRZECIWDZIAŁANIA NARKOMANII W 2017 ROKU</t>
  </si>
  <si>
    <t>Stan na dzień 31.12.2017r.</t>
  </si>
  <si>
    <t>ZESTAWIENIE WYKONANIA WYDATKÓW ZA  2017 ROK</t>
  </si>
  <si>
    <t>Stan na 31.12.2017r.</t>
  </si>
  <si>
    <t>REALIZACJA WYDATKÓW BIEŻĄCYCH (ZADANIA WŁASNE) ZA 2017 ROK</t>
  </si>
  <si>
    <t xml:space="preserve">REALIZACJA WYDATKÓW MAJĄTKOWYCH ( ZADANIA WŁASNE) ZA 2017 ROK </t>
  </si>
  <si>
    <t>REALIZACJA UDZIELONYCH DOTACJI Z BUDZETU GMINY ZA 2017 Rok (WYDATKI)</t>
  </si>
  <si>
    <t>REALIZACJA DOCHODÓW Z OPŁAT ZA WYDANIE ZEZWOLENIA NA SPRZEDAŻ NAPOJÓW ALKOHOLOWYCH ORAZ ZA KORZYSTANIE Z TYCH ZEZWOLEŃ ZA 2017 ROK</t>
  </si>
  <si>
    <t>Wolne środki o których mowa w art.217 ust.2 pkt 6 ustawy o finansach publicznych</t>
  </si>
  <si>
    <t>PRZYCHODY I ROZCHODY BUDŻETU ZA 2017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</si>
</sst>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\ _z_ł_-;\-* #,##0.00\ _z_ł_-;_-* &quot;-&quot;??\ _z_ł_-;_-@_-"/>
    <numFmt numFmtId="164" formatCode="000"/>
    <numFmt numFmtId="165" formatCode="\+#,##0.00"/>
    <numFmt numFmtId="166" formatCode="00000"/>
    <numFmt numFmtId="167" formatCode="0000"/>
    <numFmt numFmtId="168" formatCode="#,##0.00_ ;\-#,##0.00\ "/>
    <numFmt numFmtId="169" formatCode="#,##0.00;[Red]#,##0.00"/>
  </numFmts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6"/>
      <color theme="1"/>
      <name val="Times New Roman"/>
      <family val="1"/>
      <charset val="238"/>
    </font>
    <font>
      <sz val="13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9">
    <border>
      <left/>
      <right/>
      <top/>
      <bottom/>
      <diagonal/>
    </border>
    <border>
      <left style="double">
        <color indexed="64"/>
      </left>
      <right style="medium">
        <color rgb="FF000000"/>
      </right>
      <top style="double">
        <color indexed="64"/>
      </top>
      <bottom/>
      <diagonal/>
    </border>
    <border>
      <left style="double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double">
        <color indexed="64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double">
        <color indexed="64"/>
      </top>
      <bottom style="medium">
        <color rgb="FF000000"/>
      </bottom>
      <diagonal/>
    </border>
    <border>
      <left/>
      <right style="double">
        <color indexed="64"/>
      </right>
      <top/>
      <bottom style="medium">
        <color rgb="FF000000"/>
      </bottom>
      <diagonal/>
    </border>
    <border>
      <left style="double">
        <color indexed="64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rgb="FF000000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rgb="FF000000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rgb="FF000000"/>
      </left>
      <right style="medium">
        <color rgb="FF000000"/>
      </right>
      <top style="double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double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uble">
        <color indexed="64"/>
      </right>
      <top style="medium">
        <color rgb="FF000000"/>
      </top>
      <bottom/>
      <diagonal/>
    </border>
    <border>
      <left style="medium">
        <color rgb="FF000000"/>
      </left>
      <right style="double">
        <color indexed="64"/>
      </right>
      <top/>
      <bottom style="medium">
        <color rgb="FF000000"/>
      </bottom>
      <diagonal/>
    </border>
    <border>
      <left style="double">
        <color indexed="64"/>
      </left>
      <right/>
      <top style="medium">
        <color rgb="FF000000"/>
      </top>
      <bottom style="double">
        <color indexed="64"/>
      </bottom>
      <diagonal/>
    </border>
    <border>
      <left/>
      <right/>
      <top style="medium">
        <color rgb="FF000000"/>
      </top>
      <bottom style="double">
        <color indexed="64"/>
      </bottom>
      <diagonal/>
    </border>
    <border>
      <left/>
      <right style="medium">
        <color rgb="FF000000"/>
      </right>
      <top style="medium">
        <color rgb="FF000000"/>
      </top>
      <bottom style="double">
        <color indexed="64"/>
      </bottom>
      <diagonal/>
    </border>
    <border>
      <left style="medium">
        <color rgb="FF000000"/>
      </left>
      <right style="double">
        <color indexed="64"/>
      </right>
      <top style="double">
        <color indexed="64"/>
      </top>
      <bottom/>
      <diagonal/>
    </border>
    <border>
      <left style="medium">
        <color rgb="FF000000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double">
        <color indexed="64"/>
      </right>
      <top style="medium">
        <color rgb="FF000000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rgb="FF000000"/>
      </left>
      <right style="double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rgb="FF000000"/>
      </left>
      <right style="medium">
        <color rgb="FF000000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9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164" fontId="3" fillId="0" borderId="30" xfId="0" applyNumberFormat="1" applyFont="1" applyBorder="1" applyAlignment="1">
      <alignment horizontal="center" vertical="top" wrapText="1"/>
    </xf>
    <xf numFmtId="0" fontId="3" fillId="0" borderId="30" xfId="0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center" vertical="center" wrapText="1"/>
    </xf>
    <xf numFmtId="4" fontId="6" fillId="0" borderId="26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0" fontId="3" fillId="0" borderId="6" xfId="0" applyNumberFormat="1" applyFont="1" applyBorder="1" applyAlignment="1">
      <alignment horizontal="center" vertical="center" wrapText="1"/>
    </xf>
    <xf numFmtId="10" fontId="2" fillId="0" borderId="6" xfId="0" applyNumberFormat="1" applyFont="1" applyBorder="1" applyAlignment="1">
      <alignment horizontal="center" vertical="center" wrapText="1"/>
    </xf>
    <xf numFmtId="10" fontId="2" fillId="0" borderId="31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horizontal="center"/>
    </xf>
    <xf numFmtId="165" fontId="3" fillId="0" borderId="4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165" fontId="6" fillId="0" borderId="26" xfId="0" applyNumberFormat="1" applyFont="1" applyBorder="1" applyAlignment="1">
      <alignment horizontal="center" vertical="center" wrapText="1"/>
    </xf>
    <xf numFmtId="4" fontId="4" fillId="4" borderId="12" xfId="0" applyNumberFormat="1" applyFont="1" applyFill="1" applyBorder="1" applyAlignment="1">
      <alignment horizontal="center" vertical="center" wrapText="1"/>
    </xf>
    <xf numFmtId="10" fontId="3" fillId="0" borderId="9" xfId="0" applyNumberFormat="1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8" xfId="0" applyFont="1" applyBorder="1" applyAlignment="1">
      <alignment vertical="center" wrapText="1"/>
    </xf>
    <xf numFmtId="0" fontId="2" fillId="0" borderId="38" xfId="0" applyFont="1" applyBorder="1" applyAlignment="1">
      <alignment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7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top" wrapText="1"/>
    </xf>
    <xf numFmtId="0" fontId="3" fillId="0" borderId="43" xfId="0" applyFont="1" applyBorder="1" applyAlignment="1">
      <alignment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26" xfId="0" applyFont="1" applyBorder="1" applyAlignment="1">
      <alignment vertical="center" wrapText="1"/>
    </xf>
    <xf numFmtId="0" fontId="2" fillId="0" borderId="43" xfId="0" applyFont="1" applyBorder="1" applyAlignment="1">
      <alignment vertical="center" wrapText="1"/>
    </xf>
    <xf numFmtId="0" fontId="2" fillId="0" borderId="26" xfId="0" applyFont="1" applyBorder="1" applyAlignment="1">
      <alignment horizontal="center" vertical="top" wrapText="1"/>
    </xf>
    <xf numFmtId="0" fontId="3" fillId="0" borderId="26" xfId="0" applyFont="1" applyBorder="1" applyAlignment="1">
      <alignment vertical="center" wrapTex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6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top" wrapText="1"/>
    </xf>
    <xf numFmtId="4" fontId="3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top" wrapText="1"/>
    </xf>
    <xf numFmtId="10" fontId="3" fillId="0" borderId="26" xfId="0" applyNumberFormat="1" applyFont="1" applyBorder="1" applyAlignment="1">
      <alignment horizontal="center" vertical="center" wrapText="1"/>
    </xf>
    <xf numFmtId="0" fontId="1" fillId="0" borderId="0" xfId="0" applyFont="1"/>
    <xf numFmtId="4" fontId="2" fillId="0" borderId="40" xfId="0" applyNumberFormat="1" applyFont="1" applyBorder="1" applyAlignment="1">
      <alignment horizontal="center" vertical="center" wrapText="1"/>
    </xf>
    <xf numFmtId="4" fontId="3" fillId="0" borderId="38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horizontal="center"/>
    </xf>
    <xf numFmtId="0" fontId="2" fillId="0" borderId="42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 wrapText="1"/>
    </xf>
    <xf numFmtId="167" fontId="2" fillId="0" borderId="38" xfId="0" applyNumberFormat="1" applyFont="1" applyBorder="1" applyAlignment="1">
      <alignment horizontal="center" vertical="center" wrapText="1"/>
    </xf>
    <xf numFmtId="4" fontId="3" fillId="4" borderId="12" xfId="0" applyNumberFormat="1" applyFont="1" applyFill="1" applyBorder="1" applyAlignment="1">
      <alignment horizontal="center" vertical="center" wrapText="1"/>
    </xf>
    <xf numFmtId="165" fontId="3" fillId="4" borderId="12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top" wrapText="1"/>
    </xf>
    <xf numFmtId="4" fontId="5" fillId="0" borderId="4" xfId="0" applyNumberFormat="1" applyFont="1" applyBorder="1" applyAlignment="1">
      <alignment horizontal="center" vertical="top" wrapText="1"/>
    </xf>
    <xf numFmtId="10" fontId="4" fillId="0" borderId="6" xfId="0" applyNumberFormat="1" applyFont="1" applyBorder="1" applyAlignment="1">
      <alignment horizontal="center" vertical="top" wrapText="1"/>
    </xf>
    <xf numFmtId="10" fontId="4" fillId="4" borderId="6" xfId="0" applyNumberFormat="1" applyFont="1" applyFill="1" applyBorder="1" applyAlignment="1">
      <alignment horizontal="center" vertical="top" wrapText="1"/>
    </xf>
    <xf numFmtId="4" fontId="4" fillId="2" borderId="38" xfId="0" applyNumberFormat="1" applyFont="1" applyFill="1" applyBorder="1" applyAlignment="1">
      <alignment horizontal="center" vertical="center" wrapText="1"/>
    </xf>
    <xf numFmtId="4" fontId="4" fillId="4" borderId="26" xfId="0" applyNumberFormat="1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6" xfId="0" applyFont="1" applyBorder="1" applyAlignment="1">
      <alignment vertical="center" wrapText="1"/>
    </xf>
    <xf numFmtId="0" fontId="0" fillId="0" borderId="0" xfId="0" applyAlignment="1">
      <alignment vertical="center"/>
    </xf>
    <xf numFmtId="4" fontId="2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horizontal="center" vertical="center"/>
    </xf>
    <xf numFmtId="0" fontId="3" fillId="4" borderId="26" xfId="0" applyFont="1" applyFill="1" applyBorder="1" applyAlignment="1">
      <alignment horizontal="center" vertical="center" wrapText="1"/>
    </xf>
    <xf numFmtId="4" fontId="3" fillId="4" borderId="26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165" fontId="3" fillId="4" borderId="26" xfId="0" applyNumberFormat="1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10" fontId="3" fillId="4" borderId="26" xfId="0" applyNumberFormat="1" applyFont="1" applyFill="1" applyBorder="1" applyAlignment="1">
      <alignment horizontal="center" vertical="center" wrapText="1"/>
    </xf>
    <xf numFmtId="0" fontId="2" fillId="0" borderId="2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4" fontId="0" fillId="0" borderId="0" xfId="0" applyNumberFormat="1"/>
    <xf numFmtId="0" fontId="4" fillId="2" borderId="26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4" fontId="5" fillId="0" borderId="26" xfId="0" applyNumberFormat="1" applyFont="1" applyBorder="1" applyAlignment="1">
      <alignment horizontal="center" vertical="center" wrapText="1"/>
    </xf>
    <xf numFmtId="4" fontId="4" fillId="0" borderId="26" xfId="0" applyNumberFormat="1" applyFont="1" applyBorder="1" applyAlignment="1">
      <alignment horizontal="right" vertical="center" wrapText="1"/>
    </xf>
    <xf numFmtId="10" fontId="5" fillId="0" borderId="26" xfId="0" applyNumberFormat="1" applyFont="1" applyBorder="1" applyAlignment="1">
      <alignment horizontal="center" vertical="center" wrapText="1"/>
    </xf>
    <xf numFmtId="10" fontId="4" fillId="0" borderId="26" xfId="0" applyNumberFormat="1" applyFont="1" applyBorder="1" applyAlignment="1">
      <alignment horizontal="center" vertical="center" wrapText="1"/>
    </xf>
    <xf numFmtId="10" fontId="12" fillId="2" borderId="26" xfId="0" applyNumberFormat="1" applyFont="1" applyFill="1" applyBorder="1" applyAlignment="1">
      <alignment horizontal="center" vertical="center" wrapText="1"/>
    </xf>
    <xf numFmtId="165" fontId="5" fillId="0" borderId="26" xfId="0" applyNumberFormat="1" applyFont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4" fontId="12" fillId="4" borderId="26" xfId="0" applyNumberFormat="1" applyFont="1" applyFill="1" applyBorder="1" applyAlignment="1">
      <alignment horizontal="right" vertical="center" wrapText="1"/>
    </xf>
    <xf numFmtId="10" fontId="4" fillId="4" borderId="26" xfId="0" applyNumberFormat="1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4" fontId="12" fillId="2" borderId="26" xfId="0" applyNumberFormat="1" applyFont="1" applyFill="1" applyBorder="1" applyAlignment="1">
      <alignment horizontal="center" vertical="center" wrapText="1"/>
    </xf>
    <xf numFmtId="167" fontId="2" fillId="0" borderId="43" xfId="0" applyNumberFormat="1" applyFont="1" applyBorder="1" applyAlignment="1">
      <alignment horizontal="center" vertical="center" wrapText="1"/>
    </xf>
    <xf numFmtId="167" fontId="3" fillId="0" borderId="38" xfId="0" applyNumberFormat="1" applyFont="1" applyBorder="1" applyAlignment="1">
      <alignment horizontal="center" vertical="center" wrapText="1"/>
    </xf>
    <xf numFmtId="167" fontId="2" fillId="0" borderId="26" xfId="0" applyNumberFormat="1" applyFont="1" applyBorder="1" applyAlignment="1">
      <alignment horizontal="center" vertical="center" wrapText="1"/>
    </xf>
    <xf numFmtId="167" fontId="2" fillId="0" borderId="37" xfId="0" applyNumberFormat="1" applyFont="1" applyBorder="1" applyAlignment="1">
      <alignment horizontal="center" vertical="center" wrapText="1"/>
    </xf>
    <xf numFmtId="167" fontId="5" fillId="0" borderId="4" xfId="0" applyNumberFormat="1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4" fontId="2" fillId="0" borderId="49" xfId="0" applyNumberFormat="1" applyFont="1" applyBorder="1" applyAlignment="1">
      <alignment horizontal="center" vertical="center" wrapText="1"/>
    </xf>
    <xf numFmtId="0" fontId="2" fillId="0" borderId="49" xfId="0" applyFont="1" applyBorder="1" applyAlignment="1">
      <alignment vertical="center" wrapText="1"/>
    </xf>
    <xf numFmtId="0" fontId="2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10" fontId="3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65" fontId="4" fillId="0" borderId="26" xfId="0" applyNumberFormat="1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10" fontId="2" fillId="0" borderId="60" xfId="0" applyNumberFormat="1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165" fontId="2" fillId="0" borderId="49" xfId="0" applyNumberFormat="1" applyFont="1" applyBorder="1" applyAlignment="1">
      <alignment horizontal="center" vertical="center" wrapText="1"/>
    </xf>
    <xf numFmtId="4" fontId="3" fillId="0" borderId="67" xfId="0" applyNumberFormat="1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top" wrapText="1"/>
    </xf>
    <xf numFmtId="0" fontId="3" fillId="0" borderId="5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10" fontId="5" fillId="0" borderId="26" xfId="0" applyNumberFormat="1" applyFont="1" applyBorder="1" applyAlignment="1">
      <alignment horizontal="center" vertical="center" wrapText="1"/>
    </xf>
    <xf numFmtId="0" fontId="4" fillId="2" borderId="69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4" fontId="4" fillId="0" borderId="4" xfId="0" applyNumberFormat="1" applyFont="1" applyBorder="1" applyAlignment="1">
      <alignment horizontal="center" vertical="center" wrapText="1"/>
    </xf>
    <xf numFmtId="4" fontId="4" fillId="2" borderId="12" xfId="0" applyNumberFormat="1" applyFont="1" applyFill="1" applyBorder="1" applyAlignment="1">
      <alignment horizontal="center" vertical="center" wrapText="1"/>
    </xf>
    <xf numFmtId="165" fontId="4" fillId="2" borderId="12" xfId="0" applyNumberFormat="1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10" fontId="4" fillId="0" borderId="6" xfId="0" applyNumberFormat="1" applyFont="1" applyBorder="1" applyAlignment="1">
      <alignment horizontal="center" vertical="center" wrapText="1"/>
    </xf>
    <xf numFmtId="10" fontId="2" fillId="0" borderId="70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10" fontId="3" fillId="4" borderId="71" xfId="0" applyNumberFormat="1" applyFont="1" applyFill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4" fontId="2" fillId="0" borderId="49" xfId="0" applyNumberFormat="1" applyFont="1" applyBorder="1" applyAlignment="1">
      <alignment horizontal="center" vertical="center" wrapText="1"/>
    </xf>
    <xf numFmtId="0" fontId="2" fillId="0" borderId="49" xfId="0" applyFont="1" applyBorder="1" applyAlignment="1">
      <alignment vertical="center" wrapText="1"/>
    </xf>
    <xf numFmtId="0" fontId="3" fillId="0" borderId="26" xfId="0" applyFont="1" applyBorder="1" applyAlignment="1">
      <alignment horizontal="center" vertical="center" wrapText="1"/>
    </xf>
    <xf numFmtId="4" fontId="2" fillId="0" borderId="49" xfId="0" applyNumberFormat="1" applyFont="1" applyBorder="1" applyAlignment="1">
      <alignment horizontal="center" vertical="center" wrapText="1"/>
    </xf>
    <xf numFmtId="4" fontId="2" fillId="0" borderId="29" xfId="0" applyNumberFormat="1" applyFont="1" applyBorder="1" applyAlignment="1">
      <alignment horizontal="center" vertical="center" wrapText="1"/>
    </xf>
    <xf numFmtId="10" fontId="2" fillId="0" borderId="49" xfId="0" applyNumberFormat="1" applyFont="1" applyBorder="1" applyAlignment="1">
      <alignment horizontal="center" vertical="center" wrapText="1"/>
    </xf>
    <xf numFmtId="10" fontId="2" fillId="0" borderId="29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49" xfId="0" applyFont="1" applyBorder="1" applyAlignment="1">
      <alignment vertical="center" wrapText="1"/>
    </xf>
    <xf numFmtId="4" fontId="3" fillId="0" borderId="43" xfId="0" applyNumberFormat="1" applyFont="1" applyBorder="1" applyAlignment="1">
      <alignment horizontal="center" vertical="center" wrapText="1"/>
    </xf>
    <xf numFmtId="4" fontId="2" fillId="0" borderId="43" xfId="0" applyNumberFormat="1" applyFont="1" applyBorder="1" applyAlignment="1">
      <alignment horizontal="center" vertical="center" wrapText="1"/>
    </xf>
    <xf numFmtId="4" fontId="2" fillId="0" borderId="37" xfId="0" applyNumberFormat="1" applyFont="1" applyBorder="1" applyAlignment="1">
      <alignment horizontal="center" vertical="center" wrapText="1"/>
    </xf>
    <xf numFmtId="4" fontId="2" fillId="0" borderId="38" xfId="0" applyNumberFormat="1" applyFont="1" applyBorder="1" applyAlignment="1">
      <alignment horizontal="center" vertical="center" wrapText="1"/>
    </xf>
    <xf numFmtId="10" fontId="3" fillId="0" borderId="56" xfId="0" applyNumberFormat="1" applyFont="1" applyBorder="1" applyAlignment="1">
      <alignment horizontal="center" vertical="center" wrapText="1"/>
    </xf>
    <xf numFmtId="4" fontId="3" fillId="0" borderId="4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66" fontId="2" fillId="0" borderId="26" xfId="0" applyNumberFormat="1" applyFont="1" applyBorder="1" applyAlignment="1">
      <alignment horizontal="center" vertical="center" wrapText="1"/>
    </xf>
    <xf numFmtId="10" fontId="2" fillId="0" borderId="5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166" fontId="2" fillId="0" borderId="4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165" fontId="12" fillId="2" borderId="26" xfId="0" applyNumberFormat="1" applyFont="1" applyFill="1" applyBorder="1" applyAlignment="1">
      <alignment horizontal="center" vertical="center" wrapText="1"/>
    </xf>
    <xf numFmtId="166" fontId="2" fillId="0" borderId="26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4" fontId="2" fillId="0" borderId="38" xfId="0" applyNumberFormat="1" applyFont="1" applyBorder="1" applyAlignment="1">
      <alignment horizontal="center" vertical="center" wrapText="1"/>
    </xf>
    <xf numFmtId="10" fontId="2" fillId="0" borderId="49" xfId="0" applyNumberFormat="1" applyFont="1" applyBorder="1" applyAlignment="1">
      <alignment horizontal="center" vertical="center" wrapText="1"/>
    </xf>
    <xf numFmtId="10" fontId="2" fillId="0" borderId="29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164" fontId="3" fillId="0" borderId="26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10" fontId="3" fillId="0" borderId="26" xfId="0" applyNumberFormat="1" applyFont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166" fontId="2" fillId="0" borderId="26" xfId="0" applyNumberFormat="1" applyFont="1" applyBorder="1" applyAlignment="1">
      <alignment horizontal="center" vertical="center" wrapText="1"/>
    </xf>
    <xf numFmtId="4" fontId="4" fillId="0" borderId="26" xfId="0" applyNumberFormat="1" applyFont="1" applyBorder="1" applyAlignment="1">
      <alignment horizontal="center" vertical="center" wrapText="1"/>
    </xf>
    <xf numFmtId="165" fontId="4" fillId="0" borderId="26" xfId="0" applyNumberFormat="1" applyFont="1" applyBorder="1" applyAlignment="1">
      <alignment horizontal="center" vertical="center" wrapText="1"/>
    </xf>
    <xf numFmtId="10" fontId="5" fillId="0" borderId="26" xfId="0" applyNumberFormat="1" applyFont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6" xfId="0" applyFont="1" applyBorder="1" applyAlignment="1">
      <alignment vertical="center" wrapText="1"/>
    </xf>
    <xf numFmtId="4" fontId="5" fillId="0" borderId="26" xfId="0" applyNumberFormat="1" applyFont="1" applyBorder="1" applyAlignment="1">
      <alignment horizontal="center" vertical="center" wrapText="1"/>
    </xf>
    <xf numFmtId="165" fontId="5" fillId="0" borderId="26" xfId="0" applyNumberFormat="1" applyFont="1" applyBorder="1" applyAlignment="1">
      <alignment horizontal="center" vertical="center" wrapText="1"/>
    </xf>
    <xf numFmtId="165" fontId="2" fillId="0" borderId="8" xfId="0" applyNumberFormat="1" applyFont="1" applyBorder="1" applyAlignment="1">
      <alignment horizontal="center" vertical="center" wrapText="1"/>
    </xf>
    <xf numFmtId="10" fontId="3" fillId="4" borderId="66" xfId="0" applyNumberFormat="1" applyFont="1" applyFill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0" fontId="8" fillId="4" borderId="49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vertical="center" wrapText="1"/>
    </xf>
    <xf numFmtId="165" fontId="2" fillId="0" borderId="43" xfId="0" applyNumberFormat="1" applyFont="1" applyBorder="1" applyAlignment="1">
      <alignment horizontal="center" vertical="center" wrapText="1"/>
    </xf>
    <xf numFmtId="4" fontId="2" fillId="0" borderId="38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43" fontId="2" fillId="0" borderId="26" xfId="0" applyNumberFormat="1" applyFont="1" applyBorder="1" applyAlignment="1">
      <alignment horizontal="center" vertical="center" wrapText="1"/>
    </xf>
    <xf numFmtId="4" fontId="4" fillId="4" borderId="75" xfId="0" applyNumberFormat="1" applyFont="1" applyFill="1" applyBorder="1" applyAlignment="1">
      <alignment horizontal="center" vertical="center" wrapText="1"/>
    </xf>
    <xf numFmtId="10" fontId="7" fillId="4" borderId="13" xfId="0" applyNumberFormat="1" applyFont="1" applyFill="1" applyBorder="1" applyAlignment="1">
      <alignment horizontal="center"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top" wrapText="1"/>
    </xf>
    <xf numFmtId="4" fontId="2" fillId="0" borderId="43" xfId="0" applyNumberFormat="1" applyFont="1" applyBorder="1" applyAlignment="1">
      <alignment horizontal="center" vertical="center" wrapText="1"/>
    </xf>
    <xf numFmtId="4" fontId="2" fillId="0" borderId="38" xfId="0" applyNumberFormat="1" applyFont="1" applyBorder="1" applyAlignment="1">
      <alignment horizontal="center" vertical="center" wrapText="1"/>
    </xf>
    <xf numFmtId="0" fontId="2" fillId="0" borderId="32" xfId="0" applyFont="1" applyBorder="1" applyAlignment="1">
      <alignment vertical="center" wrapText="1"/>
    </xf>
    <xf numFmtId="0" fontId="2" fillId="0" borderId="26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10" fontId="3" fillId="0" borderId="26" xfId="0" applyNumberFormat="1" applyFont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top" wrapText="1"/>
    </xf>
    <xf numFmtId="10" fontId="2" fillId="0" borderId="49" xfId="0" applyNumberFormat="1" applyFont="1" applyBorder="1" applyAlignment="1">
      <alignment horizontal="center" vertical="center" wrapText="1"/>
    </xf>
    <xf numFmtId="4" fontId="2" fillId="0" borderId="49" xfId="0" applyNumberFormat="1" applyFont="1" applyBorder="1" applyAlignment="1">
      <alignment horizontal="center" vertical="center" wrapText="1"/>
    </xf>
    <xf numFmtId="165" fontId="2" fillId="0" borderId="37" xfId="0" applyNumberFormat="1" applyFont="1" applyBorder="1" applyAlignment="1">
      <alignment horizontal="center" vertical="center" wrapText="1"/>
    </xf>
    <xf numFmtId="165" fontId="2" fillId="0" borderId="52" xfId="0" applyNumberFormat="1" applyFont="1" applyBorder="1" applyAlignment="1">
      <alignment horizontal="center" vertical="center" wrapText="1"/>
    </xf>
    <xf numFmtId="165" fontId="2" fillId="0" borderId="43" xfId="0" applyNumberFormat="1" applyFont="1" applyBorder="1" applyAlignment="1">
      <alignment horizontal="center" vertical="center" wrapText="1"/>
    </xf>
    <xf numFmtId="4" fontId="2" fillId="0" borderId="43" xfId="0" applyNumberFormat="1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top" wrapText="1"/>
    </xf>
    <xf numFmtId="0" fontId="3" fillId="0" borderId="32" xfId="0" applyFont="1" applyBorder="1" applyAlignment="1">
      <alignment horizontal="center" vertical="top" wrapText="1"/>
    </xf>
    <xf numFmtId="4" fontId="2" fillId="0" borderId="38" xfId="0" applyNumberFormat="1" applyFont="1" applyBorder="1" applyAlignment="1">
      <alignment horizontal="center" vertical="center" wrapText="1"/>
    </xf>
    <xf numFmtId="4" fontId="2" fillId="0" borderId="37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10" fontId="3" fillId="0" borderId="26" xfId="0" applyNumberFormat="1" applyFont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" fontId="2" fillId="0" borderId="0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0" fontId="2" fillId="0" borderId="32" xfId="0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10" fontId="2" fillId="0" borderId="29" xfId="0" applyNumberFormat="1" applyFont="1" applyBorder="1" applyAlignment="1">
      <alignment horizontal="center" vertical="center" wrapText="1"/>
    </xf>
    <xf numFmtId="4" fontId="2" fillId="0" borderId="49" xfId="0" applyNumberFormat="1" applyFont="1" applyBorder="1" applyAlignment="1">
      <alignment horizontal="center" vertical="center" wrapText="1"/>
    </xf>
    <xf numFmtId="4" fontId="2" fillId="0" borderId="29" xfId="0" applyNumberFormat="1" applyFont="1" applyBorder="1" applyAlignment="1">
      <alignment horizontal="center" vertical="center" wrapText="1"/>
    </xf>
    <xf numFmtId="165" fontId="2" fillId="0" borderId="48" xfId="0" applyNumberFormat="1" applyFont="1" applyBorder="1" applyAlignment="1">
      <alignment horizontal="center" vertical="center" wrapText="1"/>
    </xf>
    <xf numFmtId="165" fontId="2" fillId="0" borderId="44" xfId="0" applyNumberFormat="1" applyFont="1" applyBorder="1" applyAlignment="1">
      <alignment horizontal="center" vertical="center" wrapText="1"/>
    </xf>
    <xf numFmtId="165" fontId="2" fillId="0" borderId="47" xfId="0" applyNumberFormat="1" applyFont="1" applyBorder="1" applyAlignment="1">
      <alignment horizontal="center" vertical="center" wrapText="1"/>
    </xf>
    <xf numFmtId="165" fontId="2" fillId="0" borderId="38" xfId="0" applyNumberFormat="1" applyFont="1" applyBorder="1" applyAlignment="1">
      <alignment horizontal="center" vertical="center" wrapText="1"/>
    </xf>
    <xf numFmtId="165" fontId="2" fillId="0" borderId="43" xfId="0" applyNumberFormat="1" applyFont="1" applyBorder="1" applyAlignment="1">
      <alignment horizontal="center" vertical="center" wrapText="1"/>
    </xf>
    <xf numFmtId="43" fontId="2" fillId="0" borderId="52" xfId="0" applyNumberFormat="1" applyFont="1" applyBorder="1" applyAlignment="1">
      <alignment horizontal="center" vertical="center" wrapText="1"/>
    </xf>
    <xf numFmtId="4" fontId="2" fillId="0" borderId="52" xfId="0" applyNumberFormat="1" applyFont="1" applyBorder="1" applyAlignment="1">
      <alignment horizontal="center" vertical="center" wrapText="1"/>
    </xf>
    <xf numFmtId="4" fontId="2" fillId="0" borderId="43" xfId="0" applyNumberFormat="1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9" xfId="0" applyFont="1" applyBorder="1" applyAlignment="1">
      <alignment vertical="center" wrapText="1"/>
    </xf>
    <xf numFmtId="4" fontId="2" fillId="0" borderId="38" xfId="0" applyNumberFormat="1" applyFont="1" applyBorder="1" applyAlignment="1">
      <alignment horizontal="center" vertical="center" wrapText="1"/>
    </xf>
    <xf numFmtId="4" fontId="2" fillId="0" borderId="37" xfId="0" applyNumberFormat="1" applyFont="1" applyBorder="1" applyAlignment="1">
      <alignment horizontal="center" vertical="center" wrapText="1"/>
    </xf>
    <xf numFmtId="10" fontId="3" fillId="0" borderId="29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43" fontId="2" fillId="0" borderId="26" xfId="0" applyNumberFormat="1" applyFont="1" applyBorder="1" applyAlignment="1">
      <alignment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10" fontId="3" fillId="0" borderId="26" xfId="0" applyNumberFormat="1" applyFont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10" fontId="2" fillId="0" borderId="76" xfId="0" applyNumberFormat="1" applyFont="1" applyBorder="1" applyAlignment="1">
      <alignment horizontal="center" vertical="center" wrapText="1"/>
    </xf>
    <xf numFmtId="10" fontId="2" fillId="0" borderId="77" xfId="0" applyNumberFormat="1" applyFont="1" applyBorder="1" applyAlignment="1">
      <alignment horizontal="center" vertical="center" wrapText="1"/>
    </xf>
    <xf numFmtId="4" fontId="2" fillId="0" borderId="61" xfId="0" applyNumberFormat="1" applyFont="1" applyBorder="1" applyAlignment="1">
      <alignment horizontal="center" vertical="center" wrapText="1"/>
    </xf>
    <xf numFmtId="0" fontId="0" fillId="0" borderId="0" xfId="0" applyFont="1"/>
    <xf numFmtId="43" fontId="2" fillId="0" borderId="47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2" fillId="4" borderId="26" xfId="0" applyNumberFormat="1" applyFont="1" applyFill="1" applyBorder="1" applyAlignment="1">
      <alignment horizontal="center" vertical="center" wrapText="1"/>
    </xf>
    <xf numFmtId="4" fontId="2" fillId="4" borderId="26" xfId="0" applyNumberFormat="1" applyFont="1" applyFill="1" applyBorder="1" applyAlignment="1">
      <alignment horizontal="center" vertical="center" wrapText="1"/>
    </xf>
    <xf numFmtId="4" fontId="5" fillId="4" borderId="26" xfId="0" applyNumberFormat="1" applyFont="1" applyFill="1" applyBorder="1" applyAlignment="1">
      <alignment horizontal="center" vertical="center" wrapText="1"/>
    </xf>
    <xf numFmtId="10" fontId="5" fillId="4" borderId="26" xfId="0" applyNumberFormat="1" applyFont="1" applyFill="1" applyBorder="1" applyAlignment="1">
      <alignment horizontal="center" vertical="center" wrapText="1"/>
    </xf>
    <xf numFmtId="166" fontId="13" fillId="4" borderId="26" xfId="0" applyNumberFormat="1" applyFont="1" applyFill="1" applyBorder="1" applyAlignment="1">
      <alignment horizontal="center" vertical="center" wrapText="1"/>
    </xf>
    <xf numFmtId="164" fontId="8" fillId="4" borderId="49" xfId="0" applyNumberFormat="1" applyFont="1" applyFill="1" applyBorder="1" applyAlignment="1">
      <alignment horizontal="center" vertical="center" wrapText="1"/>
    </xf>
    <xf numFmtId="168" fontId="2" fillId="0" borderId="26" xfId="0" applyNumberFormat="1" applyFont="1" applyBorder="1" applyAlignment="1">
      <alignment horizontal="center" vertical="center" wrapText="1"/>
    </xf>
    <xf numFmtId="169" fontId="3" fillId="4" borderId="26" xfId="0" applyNumberFormat="1" applyFont="1" applyFill="1" applyBorder="1" applyAlignment="1">
      <alignment horizontal="center" vertical="center" wrapText="1"/>
    </xf>
    <xf numFmtId="169" fontId="2" fillId="4" borderId="26" xfId="0" applyNumberFormat="1" applyFont="1" applyFill="1" applyBorder="1" applyAlignment="1">
      <alignment horizontal="center" vertical="center" wrapText="1"/>
    </xf>
    <xf numFmtId="169" fontId="2" fillId="0" borderId="26" xfId="0" applyNumberFormat="1" applyFont="1" applyBorder="1" applyAlignment="1">
      <alignment horizontal="center" vertical="center" wrapText="1"/>
    </xf>
    <xf numFmtId="165" fontId="2" fillId="0" borderId="52" xfId="0" applyNumberFormat="1" applyFont="1" applyBorder="1" applyAlignment="1">
      <alignment horizontal="center" vertical="center" wrapText="1"/>
    </xf>
    <xf numFmtId="4" fontId="2" fillId="0" borderId="43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165" fontId="4" fillId="0" borderId="26" xfId="0" applyNumberFormat="1" applyFont="1" applyBorder="1" applyAlignment="1">
      <alignment horizontal="center" vertical="center" wrapText="1"/>
    </xf>
    <xf numFmtId="165" fontId="5" fillId="0" borderId="26" xfId="0" applyNumberFormat="1" applyFont="1" applyBorder="1" applyAlignment="1">
      <alignment horizontal="center" vertical="center" wrapText="1"/>
    </xf>
    <xf numFmtId="165" fontId="4" fillId="4" borderId="12" xfId="0" applyNumberFormat="1" applyFont="1" applyFill="1" applyBorder="1" applyAlignment="1">
      <alignment horizontal="center" vertical="center" wrapText="1"/>
    </xf>
    <xf numFmtId="165" fontId="12" fillId="4" borderId="26" xfId="0" applyNumberFormat="1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4" fontId="2" fillId="0" borderId="49" xfId="0" applyNumberFormat="1" applyFont="1" applyBorder="1" applyAlignment="1">
      <alignment horizontal="center" vertical="center" wrapText="1"/>
    </xf>
    <xf numFmtId="10" fontId="2" fillId="0" borderId="49" xfId="0" applyNumberFormat="1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49" xfId="0" applyFont="1" applyBorder="1" applyAlignment="1">
      <alignment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65" fontId="2" fillId="0" borderId="48" xfId="0" applyNumberFormat="1" applyFont="1" applyBorder="1" applyAlignment="1">
      <alignment horizontal="center" vertical="center" wrapText="1"/>
    </xf>
    <xf numFmtId="165" fontId="2" fillId="0" borderId="44" xfId="0" applyNumberFormat="1" applyFont="1" applyBorder="1" applyAlignment="1">
      <alignment horizontal="center" vertical="center" wrapText="1"/>
    </xf>
    <xf numFmtId="165" fontId="2" fillId="0" borderId="37" xfId="0" applyNumberFormat="1" applyFont="1" applyBorder="1" applyAlignment="1">
      <alignment horizontal="center" vertical="center" wrapText="1"/>
    </xf>
    <xf numFmtId="165" fontId="2" fillId="0" borderId="47" xfId="0" applyNumberFormat="1" applyFont="1" applyBorder="1" applyAlignment="1">
      <alignment horizontal="center" vertical="center" wrapText="1"/>
    </xf>
    <xf numFmtId="165" fontId="2" fillId="0" borderId="52" xfId="0" applyNumberFormat="1" applyFont="1" applyBorder="1" applyAlignment="1">
      <alignment horizontal="center" vertical="center" wrapText="1"/>
    </xf>
    <xf numFmtId="4" fontId="2" fillId="0" borderId="49" xfId="0" applyNumberFormat="1" applyFont="1" applyBorder="1" applyAlignment="1">
      <alignment horizontal="center" vertical="center" wrapText="1"/>
    </xf>
    <xf numFmtId="4" fontId="2" fillId="0" borderId="29" xfId="0" applyNumberFormat="1" applyFont="1" applyBorder="1" applyAlignment="1">
      <alignment horizontal="center" vertical="center" wrapText="1"/>
    </xf>
    <xf numFmtId="10" fontId="2" fillId="0" borderId="49" xfId="0" applyNumberFormat="1" applyFont="1" applyBorder="1" applyAlignment="1">
      <alignment horizontal="center" vertical="center" wrapText="1"/>
    </xf>
    <xf numFmtId="10" fontId="2" fillId="0" borderId="29" xfId="0" applyNumberFormat="1" applyFont="1" applyBorder="1" applyAlignment="1">
      <alignment horizontal="center" vertical="center" wrapText="1"/>
    </xf>
    <xf numFmtId="4" fontId="2" fillId="0" borderId="38" xfId="0" applyNumberFormat="1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4" fontId="3" fillId="0" borderId="49" xfId="0" applyNumberFormat="1" applyFont="1" applyBorder="1" applyAlignment="1">
      <alignment horizontal="center" vertical="center" wrapText="1"/>
    </xf>
    <xf numFmtId="10" fontId="3" fillId="0" borderId="49" xfId="0" applyNumberFormat="1" applyFont="1" applyBorder="1" applyAlignment="1">
      <alignment horizontal="center" vertical="center" wrapText="1"/>
    </xf>
    <xf numFmtId="165" fontId="3" fillId="0" borderId="38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167" fontId="2" fillId="0" borderId="29" xfId="0" applyNumberFormat="1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top" wrapText="1"/>
    </xf>
    <xf numFmtId="0" fontId="3" fillId="0" borderId="49" xfId="0" applyFont="1" applyBorder="1" applyAlignment="1">
      <alignment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4" fontId="3" fillId="0" borderId="43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43" fontId="3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10" fontId="3" fillId="0" borderId="26" xfId="0" applyNumberFormat="1" applyFont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165" fontId="3" fillId="0" borderId="49" xfId="0" applyNumberFormat="1" applyFont="1" applyBorder="1" applyAlignment="1">
      <alignment horizontal="center" vertical="center" wrapText="1"/>
    </xf>
    <xf numFmtId="4" fontId="3" fillId="0" borderId="61" xfId="0" applyNumberFormat="1" applyFont="1" applyBorder="1" applyAlignment="1">
      <alignment horizontal="center" vertical="center" wrapText="1"/>
    </xf>
    <xf numFmtId="43" fontId="3" fillId="0" borderId="52" xfId="0" applyNumberFormat="1" applyFont="1" applyBorder="1" applyAlignment="1">
      <alignment horizontal="center" vertical="center" wrapText="1"/>
    </xf>
    <xf numFmtId="0" fontId="2" fillId="0" borderId="78" xfId="0" applyFont="1" applyBorder="1" applyAlignment="1">
      <alignment vertical="center" wrapText="1"/>
    </xf>
    <xf numFmtId="165" fontId="5" fillId="0" borderId="4" xfId="0" applyNumberFormat="1" applyFont="1" applyBorder="1" applyAlignment="1">
      <alignment horizontal="center" vertical="top" wrapText="1"/>
    </xf>
    <xf numFmtId="165" fontId="4" fillId="0" borderId="4" xfId="0" applyNumberFormat="1" applyFont="1" applyBorder="1" applyAlignment="1">
      <alignment horizontal="center" vertical="top" wrapText="1"/>
    </xf>
    <xf numFmtId="4" fontId="2" fillId="0" borderId="32" xfId="0" applyNumberFormat="1" applyFont="1" applyFill="1" applyBorder="1" applyAlignment="1">
      <alignment horizontal="center" vertical="center" wrapText="1"/>
    </xf>
    <xf numFmtId="165" fontId="4" fillId="0" borderId="4" xfId="0" applyNumberFormat="1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43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2" fontId="2" fillId="0" borderId="26" xfId="0" applyNumberFormat="1" applyFont="1" applyBorder="1" applyAlignment="1">
      <alignment horizontal="center" vertical="center" wrapText="1"/>
    </xf>
    <xf numFmtId="168" fontId="3" fillId="0" borderId="26" xfId="0" applyNumberFormat="1" applyFont="1" applyBorder="1" applyAlignment="1">
      <alignment horizontal="center" vertical="center" wrapText="1"/>
    </xf>
    <xf numFmtId="10" fontId="5" fillId="6" borderId="26" xfId="0" applyNumberFormat="1" applyFont="1" applyFill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166" fontId="2" fillId="0" borderId="26" xfId="0" applyNumberFormat="1" applyFont="1" applyBorder="1" applyAlignment="1">
      <alignment horizontal="center" vertical="center" wrapText="1"/>
    </xf>
    <xf numFmtId="1" fontId="3" fillId="4" borderId="26" xfId="0" applyNumberFormat="1" applyFont="1" applyFill="1" applyBorder="1" applyAlignment="1">
      <alignment horizontal="center" vertical="center" wrapText="1"/>
    </xf>
    <xf numFmtId="0" fontId="4" fillId="4" borderId="74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4" fontId="2" fillId="0" borderId="63" xfId="0" applyNumberFormat="1" applyFont="1" applyBorder="1" applyAlignment="1">
      <alignment horizontal="center" vertical="center" wrapText="1"/>
    </xf>
    <xf numFmtId="4" fontId="2" fillId="0" borderId="64" xfId="0" applyNumberFormat="1" applyFont="1" applyBorder="1" applyAlignment="1">
      <alignment horizontal="center" vertical="center" wrapText="1"/>
    </xf>
    <xf numFmtId="10" fontId="2" fillId="0" borderId="65" xfId="0" applyNumberFormat="1" applyFont="1" applyBorder="1" applyAlignment="1">
      <alignment horizontal="center" vertical="center" wrapText="1"/>
    </xf>
    <xf numFmtId="10" fontId="2" fillId="0" borderId="56" xfId="0" applyNumberFormat="1" applyFont="1" applyBorder="1" applyAlignment="1">
      <alignment horizontal="center" vertical="center" wrapText="1"/>
    </xf>
    <xf numFmtId="167" fontId="2" fillId="0" borderId="17" xfId="0" applyNumberFormat="1" applyFont="1" applyBorder="1" applyAlignment="1">
      <alignment horizontal="center" vertical="center" wrapText="1"/>
    </xf>
    <xf numFmtId="167" fontId="2" fillId="0" borderId="18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4" fontId="2" fillId="0" borderId="17" xfId="0" applyNumberFormat="1" applyFont="1" applyBorder="1" applyAlignment="1">
      <alignment horizontal="center" vertical="center" wrapText="1"/>
    </xf>
    <xf numFmtId="4" fontId="2" fillId="0" borderId="18" xfId="0" applyNumberFormat="1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top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/>
    </xf>
    <xf numFmtId="10" fontId="3" fillId="2" borderId="24" xfId="0" applyNumberFormat="1" applyFont="1" applyFill="1" applyBorder="1" applyAlignment="1">
      <alignment horizontal="center" vertical="center" wrapText="1"/>
    </xf>
    <xf numFmtId="10" fontId="3" fillId="2" borderId="20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10" fontId="2" fillId="0" borderId="19" xfId="0" applyNumberFormat="1" applyFont="1" applyBorder="1" applyAlignment="1">
      <alignment horizontal="center" vertical="center" wrapText="1"/>
    </xf>
    <xf numFmtId="10" fontId="2" fillId="0" borderId="25" xfId="0" applyNumberFormat="1" applyFont="1" applyBorder="1" applyAlignment="1">
      <alignment horizontal="center" vertical="center" wrapText="1"/>
    </xf>
    <xf numFmtId="165" fontId="2" fillId="0" borderId="17" xfId="0" applyNumberFormat="1" applyFont="1" applyBorder="1" applyAlignment="1">
      <alignment horizontal="center" vertical="center" wrapText="1"/>
    </xf>
    <xf numFmtId="165" fontId="2" fillId="0" borderId="73" xfId="0" applyNumberFormat="1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4" borderId="21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vertical="center" wrapText="1"/>
    </xf>
    <xf numFmtId="0" fontId="3" fillId="4" borderId="22" xfId="0" applyFont="1" applyFill="1" applyBorder="1" applyAlignment="1">
      <alignment vertical="center" wrapText="1"/>
    </xf>
    <xf numFmtId="0" fontId="3" fillId="4" borderId="12" xfId="0" applyFont="1" applyFill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165" fontId="3" fillId="0" borderId="52" xfId="0" applyNumberFormat="1" applyFont="1" applyBorder="1" applyAlignment="1">
      <alignment horizontal="center" vertical="center" wrapText="1"/>
    </xf>
    <xf numFmtId="165" fontId="3" fillId="0" borderId="43" xfId="0" applyNumberFormat="1" applyFont="1" applyBorder="1" applyAlignment="1">
      <alignment horizontal="center" vertical="center" wrapText="1"/>
    </xf>
    <xf numFmtId="165" fontId="2" fillId="0" borderId="48" xfId="0" applyNumberFormat="1" applyFont="1" applyBorder="1" applyAlignment="1">
      <alignment horizontal="center" vertical="center" wrapText="1"/>
    </xf>
    <xf numFmtId="165" fontId="2" fillId="0" borderId="44" xfId="0" applyNumberFormat="1" applyFont="1" applyBorder="1" applyAlignment="1">
      <alignment horizontal="center" vertical="center" wrapText="1"/>
    </xf>
    <xf numFmtId="165" fontId="2" fillId="0" borderId="27" xfId="0" applyNumberFormat="1" applyFont="1" applyBorder="1" applyAlignment="1">
      <alignment horizontal="center" vertical="center" wrapText="1"/>
    </xf>
    <xf numFmtId="165" fontId="2" fillId="0" borderId="37" xfId="0" applyNumberFormat="1" applyFont="1" applyBorder="1" applyAlignment="1">
      <alignment horizontal="center" vertical="center" wrapText="1"/>
    </xf>
    <xf numFmtId="165" fontId="2" fillId="0" borderId="47" xfId="0" applyNumberFormat="1" applyFont="1" applyBorder="1" applyAlignment="1">
      <alignment horizontal="center" vertical="center" wrapText="1"/>
    </xf>
    <xf numFmtId="165" fontId="2" fillId="0" borderId="38" xfId="0" applyNumberFormat="1" applyFont="1" applyBorder="1" applyAlignment="1">
      <alignment horizontal="center" vertical="center" wrapText="1"/>
    </xf>
    <xf numFmtId="165" fontId="2" fillId="0" borderId="52" xfId="0" applyNumberFormat="1" applyFont="1" applyBorder="1" applyAlignment="1">
      <alignment horizontal="center" vertical="center"/>
    </xf>
    <xf numFmtId="165" fontId="2" fillId="0" borderId="43" xfId="0" applyNumberFormat="1" applyFont="1" applyBorder="1" applyAlignment="1">
      <alignment horizontal="center" vertical="center"/>
    </xf>
    <xf numFmtId="165" fontId="2" fillId="0" borderId="52" xfId="0" applyNumberFormat="1" applyFont="1" applyBorder="1" applyAlignment="1">
      <alignment horizontal="center" vertical="center" wrapText="1"/>
    </xf>
    <xf numFmtId="165" fontId="2" fillId="0" borderId="43" xfId="0" applyNumberFormat="1" applyFont="1" applyBorder="1" applyAlignment="1">
      <alignment horizontal="center" vertical="center" wrapText="1"/>
    </xf>
    <xf numFmtId="4" fontId="2" fillId="0" borderId="49" xfId="0" applyNumberFormat="1" applyFont="1" applyBorder="1" applyAlignment="1">
      <alignment horizontal="center" vertical="center" wrapText="1"/>
    </xf>
    <xf numFmtId="4" fontId="2" fillId="0" borderId="32" xfId="0" applyNumberFormat="1" applyFont="1" applyBorder="1" applyAlignment="1">
      <alignment horizontal="center" vertical="center" wrapText="1"/>
    </xf>
    <xf numFmtId="4" fontId="2" fillId="0" borderId="29" xfId="0" applyNumberFormat="1" applyFont="1" applyBorder="1" applyAlignment="1">
      <alignment horizontal="center" vertical="center" wrapText="1"/>
    </xf>
    <xf numFmtId="4" fontId="2" fillId="0" borderId="52" xfId="0" applyNumberFormat="1" applyFont="1" applyBorder="1" applyAlignment="1">
      <alignment horizontal="center" vertical="center" wrapText="1"/>
    </xf>
    <xf numFmtId="4" fontId="2" fillId="0" borderId="43" xfId="0" applyNumberFormat="1" applyFont="1" applyBorder="1" applyAlignment="1">
      <alignment horizontal="center" vertical="center" wrapText="1"/>
    </xf>
    <xf numFmtId="10" fontId="2" fillId="0" borderId="49" xfId="0" applyNumberFormat="1" applyFont="1" applyBorder="1" applyAlignment="1">
      <alignment horizontal="center" vertical="center" wrapText="1"/>
    </xf>
    <xf numFmtId="10" fontId="2" fillId="0" borderId="32" xfId="0" applyNumberFormat="1" applyFont="1" applyBorder="1" applyAlignment="1">
      <alignment horizontal="center" vertical="center" wrapText="1"/>
    </xf>
    <xf numFmtId="10" fontId="2" fillId="0" borderId="29" xfId="0" applyNumberFormat="1" applyFont="1" applyBorder="1" applyAlignment="1">
      <alignment horizontal="center" vertical="center" wrapText="1"/>
    </xf>
    <xf numFmtId="4" fontId="2" fillId="0" borderId="48" xfId="0" applyNumberFormat="1" applyFont="1" applyBorder="1" applyAlignment="1">
      <alignment horizontal="center" vertical="center" wrapText="1"/>
    </xf>
    <xf numFmtId="4" fontId="2" fillId="0" borderId="44" xfId="0" applyNumberFormat="1" applyFont="1" applyBorder="1" applyAlignment="1">
      <alignment horizontal="center" vertical="center" wrapText="1"/>
    </xf>
    <xf numFmtId="4" fontId="2" fillId="0" borderId="47" xfId="0" applyNumberFormat="1" applyFont="1" applyBorder="1" applyAlignment="1">
      <alignment horizontal="center" vertical="center" wrapText="1"/>
    </xf>
    <xf numFmtId="4" fontId="2" fillId="0" borderId="38" xfId="0" applyNumberFormat="1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10" fontId="3" fillId="7" borderId="26" xfId="0" applyNumberFormat="1" applyFont="1" applyFill="1" applyBorder="1" applyAlignment="1">
      <alignment horizontal="center" vertical="center" wrapText="1"/>
    </xf>
    <xf numFmtId="4" fontId="3" fillId="0" borderId="49" xfId="0" applyNumberFormat="1" applyFont="1" applyBorder="1" applyAlignment="1">
      <alignment horizontal="center" vertical="center" wrapText="1"/>
    </xf>
    <xf numFmtId="4" fontId="3" fillId="0" borderId="32" xfId="0" applyNumberFormat="1" applyFont="1" applyBorder="1" applyAlignment="1">
      <alignment horizontal="center" vertical="center" wrapText="1"/>
    </xf>
    <xf numFmtId="4" fontId="3" fillId="0" borderId="29" xfId="0" applyNumberFormat="1" applyFont="1" applyBorder="1" applyAlignment="1">
      <alignment horizontal="center" vertical="center" wrapText="1"/>
    </xf>
    <xf numFmtId="10" fontId="3" fillId="0" borderId="49" xfId="0" applyNumberFormat="1" applyFont="1" applyBorder="1" applyAlignment="1">
      <alignment horizontal="center" vertical="center" wrapText="1"/>
    </xf>
    <xf numFmtId="10" fontId="3" fillId="0" borderId="32" xfId="0" applyNumberFormat="1" applyFont="1" applyBorder="1" applyAlignment="1">
      <alignment horizontal="center" vertical="center" wrapText="1"/>
    </xf>
    <xf numFmtId="10" fontId="3" fillId="0" borderId="29" xfId="0" applyNumberFormat="1" applyFont="1" applyBorder="1" applyAlignment="1">
      <alignment horizontal="center" vertical="center" wrapText="1"/>
    </xf>
    <xf numFmtId="165" fontId="3" fillId="0" borderId="48" xfId="0" applyNumberFormat="1" applyFont="1" applyBorder="1" applyAlignment="1">
      <alignment horizontal="center" vertical="center" wrapText="1"/>
    </xf>
    <xf numFmtId="165" fontId="3" fillId="0" borderId="44" xfId="0" applyNumberFormat="1" applyFont="1" applyBorder="1" applyAlignment="1">
      <alignment horizontal="center" vertical="center" wrapText="1"/>
    </xf>
    <xf numFmtId="165" fontId="3" fillId="0" borderId="27" xfId="0" applyNumberFormat="1" applyFont="1" applyBorder="1" applyAlignment="1">
      <alignment horizontal="center" vertical="center" wrapText="1"/>
    </xf>
    <xf numFmtId="165" fontId="3" fillId="0" borderId="37" xfId="0" applyNumberFormat="1" applyFont="1" applyBorder="1" applyAlignment="1">
      <alignment horizontal="center" vertical="center" wrapText="1"/>
    </xf>
    <xf numFmtId="165" fontId="3" fillId="0" borderId="47" xfId="0" applyNumberFormat="1" applyFont="1" applyBorder="1" applyAlignment="1">
      <alignment horizontal="center" vertical="center" wrapText="1"/>
    </xf>
    <xf numFmtId="165" fontId="3" fillId="0" borderId="38" xfId="0" applyNumberFormat="1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 wrapText="1"/>
    </xf>
    <xf numFmtId="165" fontId="3" fillId="3" borderId="48" xfId="0" applyNumberFormat="1" applyFont="1" applyFill="1" applyBorder="1" applyAlignment="1">
      <alignment horizontal="center" vertical="center" wrapText="1"/>
    </xf>
    <xf numFmtId="165" fontId="3" fillId="3" borderId="44" xfId="0" applyNumberFormat="1" applyFont="1" applyFill="1" applyBorder="1" applyAlignment="1">
      <alignment horizontal="center" vertical="center" wrapText="1"/>
    </xf>
    <xf numFmtId="165" fontId="3" fillId="3" borderId="47" xfId="0" applyNumberFormat="1" applyFont="1" applyFill="1" applyBorder="1" applyAlignment="1">
      <alignment horizontal="center" vertical="center" wrapText="1"/>
    </xf>
    <xf numFmtId="165" fontId="3" fillId="3" borderId="38" xfId="0" applyNumberFormat="1" applyFont="1" applyFill="1" applyBorder="1" applyAlignment="1">
      <alignment horizontal="center" vertical="center" wrapText="1"/>
    </xf>
    <xf numFmtId="4" fontId="3" fillId="7" borderId="49" xfId="0" applyNumberFormat="1" applyFont="1" applyFill="1" applyBorder="1" applyAlignment="1">
      <alignment horizontal="center" vertical="center" wrapText="1"/>
    </xf>
    <xf numFmtId="4" fontId="3" fillId="7" borderId="29" xfId="0" applyNumberFormat="1" applyFont="1" applyFill="1" applyBorder="1" applyAlignment="1">
      <alignment horizontal="center" vertical="center" wrapText="1"/>
    </xf>
    <xf numFmtId="4" fontId="3" fillId="3" borderId="49" xfId="0" applyNumberFormat="1" applyFont="1" applyFill="1" applyBorder="1" applyAlignment="1">
      <alignment horizontal="center" vertical="center" wrapText="1"/>
    </xf>
    <xf numFmtId="4" fontId="3" fillId="3" borderId="29" xfId="0" applyNumberFormat="1" applyFont="1" applyFill="1" applyBorder="1" applyAlignment="1">
      <alignment horizontal="center" vertical="center" wrapText="1"/>
    </xf>
    <xf numFmtId="167" fontId="2" fillId="0" borderId="49" xfId="0" applyNumberFormat="1" applyFont="1" applyBorder="1" applyAlignment="1">
      <alignment horizontal="center" vertical="center" wrapText="1"/>
    </xf>
    <xf numFmtId="167" fontId="2" fillId="0" borderId="32" xfId="0" applyNumberFormat="1" applyFont="1" applyBorder="1" applyAlignment="1">
      <alignment horizontal="center" vertical="center" wrapText="1"/>
    </xf>
    <xf numFmtId="167" fontId="2" fillId="0" borderId="29" xfId="0" applyNumberFormat="1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9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3" fillId="3" borderId="59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3" borderId="47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top" wrapText="1"/>
    </xf>
    <xf numFmtId="0" fontId="3" fillId="3" borderId="49" xfId="0" applyFont="1" applyFill="1" applyBorder="1" applyAlignment="1">
      <alignment vertical="center" wrapText="1"/>
    </xf>
    <xf numFmtId="0" fontId="3" fillId="3" borderId="29" xfId="0" applyFont="1" applyFill="1" applyBorder="1" applyAlignment="1">
      <alignment vertical="center" wrapText="1"/>
    </xf>
    <xf numFmtId="0" fontId="3" fillId="0" borderId="49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0" fillId="0" borderId="49" xfId="0" applyBorder="1"/>
    <xf numFmtId="0" fontId="0" fillId="0" borderId="29" xfId="0" applyBorder="1"/>
    <xf numFmtId="0" fontId="3" fillId="0" borderId="72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3" fillId="0" borderId="35" xfId="0" applyFont="1" applyBorder="1" applyAlignment="1">
      <alignment horizontal="center" vertical="top" wrapText="1"/>
    </xf>
    <xf numFmtId="43" fontId="2" fillId="0" borderId="52" xfId="0" applyNumberFormat="1" applyFont="1" applyBorder="1" applyAlignment="1">
      <alignment horizontal="center" vertical="center" wrapText="1"/>
    </xf>
    <xf numFmtId="43" fontId="2" fillId="0" borderId="43" xfId="0" applyNumberFormat="1" applyFont="1" applyBorder="1" applyAlignment="1">
      <alignment horizontal="center" vertical="center" wrapText="1"/>
    </xf>
    <xf numFmtId="43" fontId="0" fillId="0" borderId="43" xfId="0" applyNumberFormat="1" applyBorder="1" applyAlignment="1">
      <alignment horizontal="center" vertical="center" wrapText="1"/>
    </xf>
    <xf numFmtId="4" fontId="3" fillId="5" borderId="49" xfId="0" applyNumberFormat="1" applyFont="1" applyFill="1" applyBorder="1" applyAlignment="1">
      <alignment horizontal="center" vertical="center" wrapText="1"/>
    </xf>
    <xf numFmtId="4" fontId="3" fillId="5" borderId="29" xfId="0" applyNumberFormat="1" applyFont="1" applyFill="1" applyBorder="1" applyAlignment="1">
      <alignment horizontal="center" vertical="center" wrapText="1"/>
    </xf>
    <xf numFmtId="10" fontId="3" fillId="0" borderId="56" xfId="0" applyNumberFormat="1" applyFont="1" applyBorder="1" applyAlignment="1">
      <alignment horizontal="center" vertical="center" wrapText="1"/>
    </xf>
    <xf numFmtId="10" fontId="3" fillId="0" borderId="55" xfId="0" applyNumberFormat="1" applyFont="1" applyBorder="1" applyAlignment="1">
      <alignment horizontal="center" vertical="center" wrapText="1"/>
    </xf>
    <xf numFmtId="4" fontId="3" fillId="3" borderId="45" xfId="0" applyNumberFormat="1" applyFont="1" applyFill="1" applyBorder="1" applyAlignment="1">
      <alignment horizontal="center" vertical="center" wrapText="1"/>
    </xf>
    <xf numFmtId="4" fontId="3" fillId="3" borderId="32" xfId="0" applyNumberFormat="1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4" fontId="3" fillId="3" borderId="46" xfId="0" applyNumberFormat="1" applyFont="1" applyFill="1" applyBorder="1" applyAlignment="1">
      <alignment horizontal="center" vertical="center" wrapText="1"/>
    </xf>
    <xf numFmtId="4" fontId="3" fillId="3" borderId="39" xfId="0" applyNumberFormat="1" applyFont="1" applyFill="1" applyBorder="1" applyAlignment="1">
      <alignment horizontal="center" vertical="center" wrapText="1"/>
    </xf>
    <xf numFmtId="4" fontId="3" fillId="3" borderId="36" xfId="0" applyNumberFormat="1" applyFont="1" applyFill="1" applyBorder="1" applyAlignment="1">
      <alignment horizontal="center" vertical="center" wrapText="1"/>
    </xf>
    <xf numFmtId="165" fontId="3" fillId="0" borderId="46" xfId="0" applyNumberFormat="1" applyFont="1" applyBorder="1" applyAlignment="1">
      <alignment horizontal="center" vertical="center" wrapText="1"/>
    </xf>
    <xf numFmtId="165" fontId="3" fillId="0" borderId="36" xfId="0" applyNumberFormat="1" applyFont="1" applyBorder="1" applyAlignment="1">
      <alignment horizontal="center" vertical="center" wrapText="1"/>
    </xf>
    <xf numFmtId="0" fontId="2" fillId="0" borderId="50" xfId="0" applyNumberFormat="1" applyFont="1" applyBorder="1" applyAlignment="1">
      <alignment horizontal="center" vertical="center" wrapText="1"/>
    </xf>
    <xf numFmtId="0" fontId="2" fillId="0" borderId="51" xfId="0" applyNumberFormat="1" applyFont="1" applyBorder="1" applyAlignment="1">
      <alignment horizontal="center" vertical="center" wrapText="1"/>
    </xf>
    <xf numFmtId="43" fontId="2" fillId="0" borderId="26" xfId="0" applyNumberFormat="1" applyFont="1" applyBorder="1" applyAlignment="1">
      <alignment horizontal="center" vertical="center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35" xfId="0" applyNumberFormat="1" applyFont="1" applyBorder="1" applyAlignment="1">
      <alignment horizontal="center" vertical="top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10" fontId="3" fillId="3" borderId="53" xfId="0" applyNumberFormat="1" applyFont="1" applyFill="1" applyBorder="1" applyAlignment="1">
      <alignment horizontal="center" vertical="center" wrapText="1"/>
    </xf>
    <xf numFmtId="10" fontId="3" fillId="3" borderId="54" xfId="0" applyNumberFormat="1" applyFont="1" applyFill="1" applyBorder="1" applyAlignment="1">
      <alignment horizontal="center" vertical="center" wrapText="1"/>
    </xf>
    <xf numFmtId="10" fontId="3" fillId="3" borderId="55" xfId="0" applyNumberFormat="1" applyFont="1" applyFill="1" applyBorder="1" applyAlignment="1">
      <alignment horizontal="center" vertical="center" wrapText="1"/>
    </xf>
    <xf numFmtId="4" fontId="3" fillId="5" borderId="48" xfId="0" applyNumberFormat="1" applyFont="1" applyFill="1" applyBorder="1" applyAlignment="1">
      <alignment horizontal="center" vertical="center" wrapText="1"/>
    </xf>
    <xf numFmtId="4" fontId="3" fillId="5" borderId="44" xfId="0" applyNumberFormat="1" applyFont="1" applyFill="1" applyBorder="1" applyAlignment="1">
      <alignment horizontal="center" vertical="center" wrapText="1"/>
    </xf>
    <xf numFmtId="4" fontId="3" fillId="5" borderId="47" xfId="0" applyNumberFormat="1" applyFont="1" applyFill="1" applyBorder="1" applyAlignment="1">
      <alignment horizontal="center" vertical="center" wrapText="1"/>
    </xf>
    <xf numFmtId="4" fontId="3" fillId="5" borderId="38" xfId="0" applyNumberFormat="1" applyFont="1" applyFill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4" fontId="5" fillId="0" borderId="49" xfId="0" applyNumberFormat="1" applyFont="1" applyBorder="1" applyAlignment="1">
      <alignment horizontal="center" vertical="center" wrapText="1"/>
    </xf>
    <xf numFmtId="4" fontId="5" fillId="0" borderId="29" xfId="0" applyNumberFormat="1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4" fontId="5" fillId="0" borderId="32" xfId="0" applyNumberFormat="1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/>
    </xf>
    <xf numFmtId="0" fontId="4" fillId="2" borderId="52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4" fillId="4" borderId="52" xfId="0" applyFont="1" applyFill="1" applyBorder="1" applyAlignment="1">
      <alignment horizontal="center" vertical="center" wrapText="1"/>
    </xf>
    <xf numFmtId="0" fontId="4" fillId="4" borderId="43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top" wrapText="1"/>
    </xf>
    <xf numFmtId="0" fontId="5" fillId="0" borderId="32" xfId="0" applyFont="1" applyBorder="1" applyAlignment="1">
      <alignment horizontal="center" vertical="top" wrapText="1"/>
    </xf>
    <xf numFmtId="0" fontId="5" fillId="0" borderId="29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17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4" fillId="4" borderId="21" xfId="0" applyFont="1" applyFill="1" applyBorder="1" applyAlignment="1">
      <alignment horizontal="right" vertical="center" wrapText="1"/>
    </xf>
    <xf numFmtId="0" fontId="4" fillId="4" borderId="22" xfId="0" applyFont="1" applyFill="1" applyBorder="1" applyAlignment="1">
      <alignment horizontal="right" vertical="center" wrapText="1"/>
    </xf>
    <xf numFmtId="0" fontId="4" fillId="4" borderId="23" xfId="0" applyFont="1" applyFill="1" applyBorder="1" applyAlignment="1">
      <alignment horizontal="right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3" fillId="4" borderId="52" xfId="0" applyFont="1" applyFill="1" applyBorder="1" applyAlignment="1">
      <alignment horizontal="center" vertical="center" wrapText="1"/>
    </xf>
    <xf numFmtId="0" fontId="3" fillId="4" borderId="61" xfId="0" applyFont="1" applyFill="1" applyBorder="1" applyAlignment="1">
      <alignment horizontal="center" vertical="center" wrapText="1"/>
    </xf>
    <xf numFmtId="0" fontId="3" fillId="4" borderId="43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10" fontId="2" fillId="0" borderId="2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10" fontId="4" fillId="4" borderId="26" xfId="0" applyNumberFormat="1" applyFont="1" applyFill="1" applyBorder="1" applyAlignment="1">
      <alignment horizontal="center" vertical="center" wrapText="1"/>
    </xf>
    <xf numFmtId="10" fontId="3" fillId="0" borderId="26" xfId="0" applyNumberFormat="1" applyFont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10" fontId="4" fillId="2" borderId="26" xfId="0" applyNumberFormat="1" applyFont="1" applyFill="1" applyBorder="1" applyAlignment="1">
      <alignment horizontal="center" vertical="center" wrapText="1"/>
    </xf>
    <xf numFmtId="168" fontId="3" fillId="0" borderId="26" xfId="0" applyNumberFormat="1" applyFont="1" applyBorder="1" applyAlignment="1">
      <alignment horizontal="center" vertical="center" wrapText="1"/>
    </xf>
    <xf numFmtId="164" fontId="3" fillId="0" borderId="26" xfId="0" applyNumberFormat="1" applyFont="1" applyBorder="1" applyAlignment="1">
      <alignment horizontal="center" vertical="center" wrapText="1"/>
    </xf>
    <xf numFmtId="2" fontId="2" fillId="0" borderId="49" xfId="0" applyNumberFormat="1" applyFont="1" applyBorder="1" applyAlignment="1">
      <alignment horizontal="center" vertical="center" wrapText="1"/>
    </xf>
    <xf numFmtId="2" fontId="2" fillId="0" borderId="29" xfId="0" applyNumberFormat="1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2" fillId="2" borderId="26" xfId="0" applyFont="1" applyFill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4" fontId="4" fillId="0" borderId="26" xfId="0" applyNumberFormat="1" applyFont="1" applyBorder="1" applyAlignment="1">
      <alignment horizontal="center" vertical="center" wrapText="1"/>
    </xf>
    <xf numFmtId="165" fontId="4" fillId="0" borderId="26" xfId="0" applyNumberFormat="1" applyFont="1" applyBorder="1" applyAlignment="1">
      <alignment horizontal="center" vertical="center" wrapText="1"/>
    </xf>
    <xf numFmtId="10" fontId="5" fillId="0" borderId="26" xfId="0" applyNumberFormat="1" applyFont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166" fontId="2" fillId="0" borderId="26" xfId="0" applyNumberFormat="1" applyFont="1" applyBorder="1" applyAlignment="1">
      <alignment horizontal="center" vertical="center" wrapText="1"/>
    </xf>
    <xf numFmtId="10" fontId="3" fillId="2" borderId="26" xfId="0" applyNumberFormat="1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4" fontId="5" fillId="0" borderId="26" xfId="0" applyNumberFormat="1" applyFont="1" applyBorder="1" applyAlignment="1">
      <alignment horizontal="center" vertical="center" wrapText="1"/>
    </xf>
    <xf numFmtId="165" fontId="5" fillId="0" borderId="26" xfId="0" applyNumberFormat="1" applyFont="1" applyBorder="1" applyAlignment="1">
      <alignment horizontal="center" vertical="center" wrapText="1"/>
    </xf>
    <xf numFmtId="10" fontId="5" fillId="0" borderId="49" xfId="0" applyNumberFormat="1" applyFont="1" applyBorder="1" applyAlignment="1">
      <alignment horizontal="center" vertical="center" wrapText="1"/>
    </xf>
    <xf numFmtId="10" fontId="5" fillId="0" borderId="32" xfId="0" applyNumberFormat="1" applyFont="1" applyBorder="1" applyAlignment="1">
      <alignment horizontal="center" vertical="center" wrapText="1"/>
    </xf>
    <xf numFmtId="10" fontId="5" fillId="0" borderId="29" xfId="0" applyNumberFormat="1" applyFont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164" fontId="2" fillId="0" borderId="49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I10" sqref="I10"/>
    </sheetView>
  </sheetViews>
  <sheetFormatPr defaultRowHeight="15" x14ac:dyDescent="0.25"/>
  <cols>
    <col min="1" max="1" width="7.42578125" customWidth="1"/>
    <col min="3" max="3" width="7.7109375" customWidth="1"/>
    <col min="4" max="4" width="41.7109375" customWidth="1"/>
    <col min="5" max="5" width="16.42578125" style="15" customWidth="1"/>
    <col min="6" max="6" width="16.85546875" style="15" customWidth="1"/>
    <col min="7" max="7" width="16.28515625" style="15" customWidth="1"/>
    <col min="8" max="8" width="14.7109375" style="15" customWidth="1"/>
    <col min="9" max="9" width="12.28515625" style="19" customWidth="1"/>
  </cols>
  <sheetData>
    <row r="1" spans="1:9" ht="19.5" thickBot="1" x14ac:dyDescent="0.35">
      <c r="A1" s="500" t="s">
        <v>255</v>
      </c>
      <c r="B1" s="500"/>
      <c r="C1" s="500"/>
      <c r="D1" s="500"/>
      <c r="E1" s="500"/>
      <c r="F1" s="500"/>
      <c r="G1" s="500"/>
      <c r="H1" s="500"/>
      <c r="I1" s="500"/>
    </row>
    <row r="2" spans="1:9" ht="27" customHeight="1" thickTop="1" thickBot="1" x14ac:dyDescent="0.3">
      <c r="A2" s="503" t="s">
        <v>0</v>
      </c>
      <c r="B2" s="495" t="s">
        <v>1</v>
      </c>
      <c r="C2" s="495" t="s">
        <v>2</v>
      </c>
      <c r="D2" s="495" t="s">
        <v>3</v>
      </c>
      <c r="E2" s="497" t="s">
        <v>4</v>
      </c>
      <c r="F2" s="498"/>
      <c r="G2" s="499"/>
      <c r="H2" s="495" t="s">
        <v>5</v>
      </c>
      <c r="I2" s="501" t="s">
        <v>25</v>
      </c>
    </row>
    <row r="3" spans="1:9" ht="65.25" customHeight="1" thickBot="1" x14ac:dyDescent="0.3">
      <c r="A3" s="504"/>
      <c r="B3" s="496"/>
      <c r="C3" s="496"/>
      <c r="D3" s="496"/>
      <c r="E3" s="1" t="s">
        <v>6</v>
      </c>
      <c r="F3" s="1" t="s">
        <v>7</v>
      </c>
      <c r="G3" s="1" t="s">
        <v>256</v>
      </c>
      <c r="H3" s="496"/>
      <c r="I3" s="502"/>
    </row>
    <row r="4" spans="1:9" ht="16.5" thickBot="1" x14ac:dyDescent="0.3">
      <c r="A4" s="114">
        <v>1</v>
      </c>
      <c r="B4" s="9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51">
        <v>9</v>
      </c>
    </row>
    <row r="5" spans="1:9" ht="22.5" customHeight="1" thickBot="1" x14ac:dyDescent="0.3">
      <c r="A5" s="136">
        <v>700</v>
      </c>
      <c r="B5" s="57"/>
      <c r="C5" s="2"/>
      <c r="D5" s="4" t="s">
        <v>8</v>
      </c>
      <c r="E5" s="7">
        <f>E6</f>
        <v>500000</v>
      </c>
      <c r="F5" s="7">
        <v>-44075</v>
      </c>
      <c r="G5" s="7">
        <v>455925</v>
      </c>
      <c r="H5" s="7">
        <f>H6</f>
        <v>316042.74</v>
      </c>
      <c r="I5" s="16">
        <f>H5/G5</f>
        <v>0.69319019575588092</v>
      </c>
    </row>
    <row r="6" spans="1:9" ht="22.5" customHeight="1" thickBot="1" x14ac:dyDescent="0.3">
      <c r="A6" s="492"/>
      <c r="B6" s="40">
        <v>70005</v>
      </c>
      <c r="C6" s="2"/>
      <c r="D6" s="5" t="s">
        <v>9</v>
      </c>
      <c r="E6" s="8">
        <v>500000</v>
      </c>
      <c r="F6" s="8">
        <v>-44075</v>
      </c>
      <c r="G6" s="8">
        <v>455925</v>
      </c>
      <c r="H6" s="8">
        <v>316042.74</v>
      </c>
      <c r="I6" s="137">
        <f>H6/G6</f>
        <v>0.69319019575588092</v>
      </c>
    </row>
    <row r="7" spans="1:9" ht="10.5" customHeight="1" thickBot="1" x14ac:dyDescent="0.3">
      <c r="A7" s="493"/>
      <c r="B7" s="494"/>
      <c r="C7" s="486">
        <v>770</v>
      </c>
      <c r="D7" s="488" t="s">
        <v>10</v>
      </c>
      <c r="E7" s="490">
        <v>500000</v>
      </c>
      <c r="F7" s="490">
        <v>-44075</v>
      </c>
      <c r="G7" s="490">
        <v>455925</v>
      </c>
      <c r="H7" s="482">
        <v>316042.74</v>
      </c>
      <c r="I7" s="484">
        <f t="shared" ref="I7" si="0">H7/G7</f>
        <v>0.69319019575588092</v>
      </c>
    </row>
    <row r="8" spans="1:9" ht="10.5" customHeight="1" thickBot="1" x14ac:dyDescent="0.3">
      <c r="A8" s="493"/>
      <c r="B8" s="494"/>
      <c r="C8" s="487"/>
      <c r="D8" s="489"/>
      <c r="E8" s="491"/>
      <c r="F8" s="491"/>
      <c r="G8" s="491"/>
      <c r="H8" s="483"/>
      <c r="I8" s="484"/>
    </row>
    <row r="9" spans="1:9" ht="33.75" customHeight="1" x14ac:dyDescent="0.25">
      <c r="A9" s="493"/>
      <c r="B9" s="494"/>
      <c r="C9" s="487"/>
      <c r="D9" s="489"/>
      <c r="E9" s="491"/>
      <c r="F9" s="491"/>
      <c r="G9" s="491"/>
      <c r="H9" s="483"/>
      <c r="I9" s="485"/>
    </row>
    <row r="10" spans="1:9" ht="65.25" customHeight="1" thickBot="1" x14ac:dyDescent="0.3">
      <c r="A10" s="479" t="s">
        <v>13</v>
      </c>
      <c r="B10" s="480"/>
      <c r="C10" s="480"/>
      <c r="D10" s="481"/>
      <c r="E10" s="23">
        <v>500000</v>
      </c>
      <c r="F10" s="394">
        <v>-44075</v>
      </c>
      <c r="G10" s="23">
        <v>455925</v>
      </c>
      <c r="H10" s="267">
        <v>316042.74</v>
      </c>
      <c r="I10" s="268">
        <f t="shared" ref="I10" si="1">H10/G10</f>
        <v>0.69319019575588092</v>
      </c>
    </row>
    <row r="11" spans="1:9" ht="15.75" customHeight="1" thickTop="1" x14ac:dyDescent="0.25"/>
  </sheetData>
  <mergeCells count="18">
    <mergeCell ref="D2:D3"/>
    <mergeCell ref="E2:G2"/>
    <mergeCell ref="H2:H3"/>
    <mergeCell ref="A1:I1"/>
    <mergeCell ref="I2:I3"/>
    <mergeCell ref="A2:A3"/>
    <mergeCell ref="B2:B3"/>
    <mergeCell ref="C2:C3"/>
    <mergeCell ref="A10:D10"/>
    <mergeCell ref="H7:H9"/>
    <mergeCell ref="I7:I9"/>
    <mergeCell ref="C7:C9"/>
    <mergeCell ref="D7:D9"/>
    <mergeCell ref="E7:E9"/>
    <mergeCell ref="F7:F9"/>
    <mergeCell ref="G7:G9"/>
    <mergeCell ref="A6:A9"/>
    <mergeCell ref="B7:B9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opLeftCell="A21" workbookViewId="0">
      <selection activeCell="H20" sqref="H20"/>
    </sheetView>
  </sheetViews>
  <sheetFormatPr defaultRowHeight="15" x14ac:dyDescent="0.25"/>
  <cols>
    <col min="1" max="1" width="7" customWidth="1"/>
    <col min="4" max="4" width="43.85546875" customWidth="1"/>
    <col min="5" max="5" width="14.5703125" style="15" customWidth="1"/>
    <col min="6" max="6" width="14.42578125" style="15" customWidth="1"/>
    <col min="7" max="7" width="15.140625" style="15" customWidth="1"/>
    <col min="8" max="8" width="12.85546875" style="15" customWidth="1"/>
    <col min="9" max="9" width="13.140625" style="19" customWidth="1"/>
  </cols>
  <sheetData>
    <row r="1" spans="1:9" ht="19.5" thickBot="1" x14ac:dyDescent="0.35">
      <c r="A1" s="500" t="s">
        <v>257</v>
      </c>
      <c r="B1" s="500"/>
      <c r="C1" s="500"/>
      <c r="D1" s="500"/>
      <c r="E1" s="500"/>
      <c r="F1" s="500"/>
      <c r="G1" s="500"/>
      <c r="H1" s="500"/>
      <c r="I1" s="500"/>
    </row>
    <row r="2" spans="1:9" ht="21.75" customHeight="1" thickTop="1" thickBot="1" x14ac:dyDescent="0.3">
      <c r="A2" s="503" t="s">
        <v>0</v>
      </c>
      <c r="B2" s="495" t="s">
        <v>1</v>
      </c>
      <c r="C2" s="495" t="s">
        <v>2</v>
      </c>
      <c r="D2" s="495" t="s">
        <v>3</v>
      </c>
      <c r="E2" s="497" t="s">
        <v>4</v>
      </c>
      <c r="F2" s="498"/>
      <c r="G2" s="499"/>
      <c r="H2" s="495" t="s">
        <v>5</v>
      </c>
      <c r="I2" s="501" t="s">
        <v>25</v>
      </c>
    </row>
    <row r="3" spans="1:9" ht="32.25" thickBot="1" x14ac:dyDescent="0.3">
      <c r="A3" s="504"/>
      <c r="B3" s="496"/>
      <c r="C3" s="496"/>
      <c r="D3" s="496"/>
      <c r="E3" s="1" t="s">
        <v>6</v>
      </c>
      <c r="F3" s="1" t="s">
        <v>7</v>
      </c>
      <c r="G3" s="1" t="s">
        <v>258</v>
      </c>
      <c r="H3" s="496"/>
      <c r="I3" s="502"/>
    </row>
    <row r="4" spans="1:9" ht="16.5" thickBot="1" x14ac:dyDescent="0.3">
      <c r="A4" s="3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51">
        <v>9</v>
      </c>
    </row>
    <row r="5" spans="1:9" ht="22.5" customHeight="1" thickBot="1" x14ac:dyDescent="0.3">
      <c r="A5" s="11">
        <v>10</v>
      </c>
      <c r="B5" s="2"/>
      <c r="C5" s="2"/>
      <c r="D5" s="4" t="s">
        <v>14</v>
      </c>
      <c r="E5" s="7">
        <v>0</v>
      </c>
      <c r="F5" s="20">
        <v>230109.36</v>
      </c>
      <c r="G5" s="7">
        <f>F5</f>
        <v>230109.36</v>
      </c>
      <c r="H5" s="7">
        <v>230109.36</v>
      </c>
      <c r="I5" s="16">
        <v>1</v>
      </c>
    </row>
    <row r="6" spans="1:9" ht="21.75" customHeight="1" thickBot="1" x14ac:dyDescent="0.3">
      <c r="A6" s="520"/>
      <c r="B6" s="187">
        <v>1095</v>
      </c>
      <c r="C6" s="2"/>
      <c r="D6" s="5" t="s">
        <v>15</v>
      </c>
      <c r="E6" s="7">
        <v>0</v>
      </c>
      <c r="F6" s="21">
        <v>230109.36</v>
      </c>
      <c r="G6" s="8">
        <f>F6</f>
        <v>230109.36</v>
      </c>
      <c r="H6" s="8">
        <v>230109.36</v>
      </c>
      <c r="I6" s="16">
        <f t="shared" ref="I6:I43" si="0">H6/G6</f>
        <v>1</v>
      </c>
    </row>
    <row r="7" spans="1:9" ht="65.25" customHeight="1" thickBot="1" x14ac:dyDescent="0.3">
      <c r="A7" s="521"/>
      <c r="B7" s="115"/>
      <c r="C7" s="2">
        <v>2010</v>
      </c>
      <c r="D7" s="5" t="s">
        <v>16</v>
      </c>
      <c r="E7" s="7">
        <v>0</v>
      </c>
      <c r="F7" s="21">
        <v>230109.36</v>
      </c>
      <c r="G7" s="8">
        <f>F7</f>
        <v>230109.36</v>
      </c>
      <c r="H7" s="8">
        <v>230109.36</v>
      </c>
      <c r="I7" s="16">
        <f t="shared" si="0"/>
        <v>1</v>
      </c>
    </row>
    <row r="8" spans="1:9" ht="21.75" customHeight="1" thickBot="1" x14ac:dyDescent="0.3">
      <c r="A8" s="12">
        <v>750</v>
      </c>
      <c r="B8" s="2"/>
      <c r="C8" s="2"/>
      <c r="D8" s="4" t="s">
        <v>17</v>
      </c>
      <c r="E8" s="7">
        <f t="shared" ref="E8:H9" si="1">E9</f>
        <v>11600</v>
      </c>
      <c r="F8" s="20">
        <f t="shared" si="1"/>
        <v>15336.49</v>
      </c>
      <c r="G8" s="7">
        <f t="shared" si="1"/>
        <v>26936.49</v>
      </c>
      <c r="H8" s="7">
        <f t="shared" si="1"/>
        <v>25966.93</v>
      </c>
      <c r="I8" s="16">
        <f t="shared" si="0"/>
        <v>0.96400570378694472</v>
      </c>
    </row>
    <row r="9" spans="1:9" ht="20.25" customHeight="1" thickBot="1" x14ac:dyDescent="0.3">
      <c r="A9" s="505"/>
      <c r="B9" s="2">
        <v>75011</v>
      </c>
      <c r="C9" s="2"/>
      <c r="D9" s="5" t="s">
        <v>18</v>
      </c>
      <c r="E9" s="8">
        <f t="shared" si="1"/>
        <v>11600</v>
      </c>
      <c r="F9" s="21">
        <f t="shared" si="1"/>
        <v>15336.49</v>
      </c>
      <c r="G9" s="8">
        <f t="shared" si="1"/>
        <v>26936.49</v>
      </c>
      <c r="H9" s="8">
        <f t="shared" si="1"/>
        <v>25966.93</v>
      </c>
      <c r="I9" s="17">
        <f t="shared" si="0"/>
        <v>0.96400570378694472</v>
      </c>
    </row>
    <row r="10" spans="1:9" ht="63" customHeight="1" thickBot="1" x14ac:dyDescent="0.3">
      <c r="A10" s="506"/>
      <c r="B10" s="115"/>
      <c r="C10" s="2">
        <v>2010</v>
      </c>
      <c r="D10" s="5" t="s">
        <v>16</v>
      </c>
      <c r="E10" s="8">
        <v>11600</v>
      </c>
      <c r="F10" s="21">
        <v>15336.49</v>
      </c>
      <c r="G10" s="8">
        <v>26936.49</v>
      </c>
      <c r="H10" s="8">
        <v>25966.93</v>
      </c>
      <c r="I10" s="17">
        <f t="shared" si="0"/>
        <v>0.96400570378694472</v>
      </c>
    </row>
    <row r="11" spans="1:9" ht="65.25" customHeight="1" thickBot="1" x14ac:dyDescent="0.3">
      <c r="A11" s="12">
        <v>751</v>
      </c>
      <c r="B11" s="9"/>
      <c r="C11" s="2"/>
      <c r="D11" s="4" t="s">
        <v>19</v>
      </c>
      <c r="E11" s="7">
        <f>E12+E14</f>
        <v>600</v>
      </c>
      <c r="F11" s="20">
        <f>F12+F18</f>
        <v>2660</v>
      </c>
      <c r="G11" s="7">
        <f>G12+G18</f>
        <v>3260</v>
      </c>
      <c r="H11" s="7">
        <v>3260</v>
      </c>
      <c r="I11" s="16">
        <f t="shared" si="0"/>
        <v>1</v>
      </c>
    </row>
    <row r="12" spans="1:9" ht="33" customHeight="1" thickBot="1" x14ac:dyDescent="0.3">
      <c r="A12" s="511"/>
      <c r="B12" s="36">
        <v>75101</v>
      </c>
      <c r="C12" s="2"/>
      <c r="D12" s="5" t="s">
        <v>20</v>
      </c>
      <c r="E12" s="8">
        <f>E13</f>
        <v>600</v>
      </c>
      <c r="F12" s="21"/>
      <c r="G12" s="8">
        <f>F12+E12</f>
        <v>600</v>
      </c>
      <c r="H12" s="8">
        <v>600</v>
      </c>
      <c r="I12" s="17">
        <f t="shared" si="0"/>
        <v>1</v>
      </c>
    </row>
    <row r="13" spans="1:9" ht="66" customHeight="1" thickBot="1" x14ac:dyDescent="0.3">
      <c r="A13" s="512"/>
      <c r="B13" s="36"/>
      <c r="C13" s="9">
        <v>2010</v>
      </c>
      <c r="D13" s="6" t="s">
        <v>21</v>
      </c>
      <c r="E13" s="13">
        <v>600</v>
      </c>
      <c r="F13" s="244"/>
      <c r="G13" s="13">
        <f>E13+F13</f>
        <v>600</v>
      </c>
      <c r="H13" s="13">
        <v>600</v>
      </c>
      <c r="I13" s="137">
        <f t="shared" si="0"/>
        <v>1</v>
      </c>
    </row>
    <row r="14" spans="1:9" ht="22.5" hidden="1" customHeight="1" thickBot="1" x14ac:dyDescent="0.3">
      <c r="A14" s="512"/>
      <c r="B14" s="36">
        <v>75107</v>
      </c>
      <c r="C14" s="33"/>
      <c r="D14" s="38" t="s">
        <v>189</v>
      </c>
      <c r="E14" s="54">
        <v>0</v>
      </c>
      <c r="F14" s="55">
        <v>13367</v>
      </c>
      <c r="G14" s="54">
        <v>13367</v>
      </c>
      <c r="H14" s="54">
        <v>13366.58</v>
      </c>
      <c r="I14" s="58">
        <f t="shared" si="0"/>
        <v>0.99996857933717365</v>
      </c>
    </row>
    <row r="15" spans="1:9" ht="63" hidden="1" customHeight="1" thickBot="1" x14ac:dyDescent="0.3">
      <c r="A15" s="512"/>
      <c r="B15" s="117"/>
      <c r="C15" s="138">
        <v>2010</v>
      </c>
      <c r="D15" s="119" t="s">
        <v>21</v>
      </c>
      <c r="E15" s="118">
        <v>0</v>
      </c>
      <c r="F15" s="139">
        <v>13367</v>
      </c>
      <c r="G15" s="118">
        <v>13367</v>
      </c>
      <c r="H15" s="118">
        <v>13366.58</v>
      </c>
      <c r="I15" s="169">
        <f t="shared" si="0"/>
        <v>0.99996857933717365</v>
      </c>
    </row>
    <row r="16" spans="1:9" ht="63" hidden="1" customHeight="1" thickBot="1" x14ac:dyDescent="0.3">
      <c r="A16" s="512"/>
      <c r="B16" s="163">
        <v>75108</v>
      </c>
      <c r="C16" s="138"/>
      <c r="D16" s="165" t="s">
        <v>197</v>
      </c>
      <c r="E16" s="164">
        <v>0</v>
      </c>
      <c r="F16" s="139">
        <v>7965</v>
      </c>
      <c r="G16" s="164">
        <v>7965</v>
      </c>
      <c r="H16" s="164">
        <v>7948.89</v>
      </c>
      <c r="I16" s="169">
        <f t="shared" si="0"/>
        <v>0.9979774011299436</v>
      </c>
    </row>
    <row r="17" spans="1:9" ht="63" hidden="1" customHeight="1" thickBot="1" x14ac:dyDescent="0.3">
      <c r="A17" s="512"/>
      <c r="B17" s="163"/>
      <c r="C17" s="138">
        <v>2010</v>
      </c>
      <c r="D17" s="165" t="s">
        <v>198</v>
      </c>
      <c r="E17" s="164">
        <v>0</v>
      </c>
      <c r="F17" s="139">
        <v>7965</v>
      </c>
      <c r="G17" s="164">
        <v>7965</v>
      </c>
      <c r="H17" s="164">
        <v>7948.89</v>
      </c>
      <c r="I17" s="169">
        <f t="shared" si="0"/>
        <v>0.9979774011299436</v>
      </c>
    </row>
    <row r="18" spans="1:9" ht="63" customHeight="1" thickBot="1" x14ac:dyDescent="0.3">
      <c r="A18" s="512"/>
      <c r="B18" s="120">
        <v>75109</v>
      </c>
      <c r="C18" s="120"/>
      <c r="D18" s="124" t="s">
        <v>192</v>
      </c>
      <c r="E18" s="127">
        <v>0</v>
      </c>
      <c r="F18" s="129">
        <f>F19</f>
        <v>2660</v>
      </c>
      <c r="G18" s="127">
        <f>F18</f>
        <v>2660</v>
      </c>
      <c r="H18" s="127">
        <f>H19</f>
        <v>2660</v>
      </c>
      <c r="I18" s="180">
        <f t="shared" si="0"/>
        <v>1</v>
      </c>
    </row>
    <row r="19" spans="1:9" ht="63" customHeight="1" thickBot="1" x14ac:dyDescent="0.3">
      <c r="A19" s="512"/>
      <c r="B19" s="172"/>
      <c r="C19" s="172">
        <v>2010</v>
      </c>
      <c r="D19" s="173" t="s">
        <v>21</v>
      </c>
      <c r="E19" s="167">
        <v>0</v>
      </c>
      <c r="F19" s="139">
        <v>2660</v>
      </c>
      <c r="G19" s="167">
        <f>F19</f>
        <v>2660</v>
      </c>
      <c r="H19" s="167">
        <v>2660</v>
      </c>
      <c r="I19" s="169">
        <f t="shared" si="0"/>
        <v>1</v>
      </c>
    </row>
    <row r="20" spans="1:9" ht="36.75" customHeight="1" thickBot="1" x14ac:dyDescent="0.3">
      <c r="A20" s="396">
        <v>801</v>
      </c>
      <c r="B20" s="399"/>
      <c r="C20" s="399"/>
      <c r="D20" s="422" t="s">
        <v>11</v>
      </c>
      <c r="E20" s="415">
        <v>0</v>
      </c>
      <c r="F20" s="446">
        <v>40753.11</v>
      </c>
      <c r="G20" s="415">
        <v>40753.11</v>
      </c>
      <c r="H20" s="415">
        <v>40753.11</v>
      </c>
      <c r="I20" s="416">
        <v>1</v>
      </c>
    </row>
    <row r="21" spans="1:9" ht="26.25" customHeight="1" thickBot="1" x14ac:dyDescent="0.3">
      <c r="A21" s="396"/>
      <c r="B21" s="399">
        <v>80101</v>
      </c>
      <c r="C21" s="399"/>
      <c r="D21" s="400" t="s">
        <v>259</v>
      </c>
      <c r="E21" s="397">
        <v>0</v>
      </c>
      <c r="F21" s="139">
        <v>26243.599999999999</v>
      </c>
      <c r="G21" s="397">
        <v>26243.599999999999</v>
      </c>
      <c r="H21" s="397">
        <v>26243.599999999999</v>
      </c>
      <c r="I21" s="398">
        <v>1</v>
      </c>
    </row>
    <row r="22" spans="1:9" ht="66" customHeight="1" thickBot="1" x14ac:dyDescent="0.3">
      <c r="A22" s="396"/>
      <c r="B22" s="399"/>
      <c r="C22" s="399">
        <v>2010</v>
      </c>
      <c r="D22" s="400" t="s">
        <v>21</v>
      </c>
      <c r="E22" s="397">
        <v>0</v>
      </c>
      <c r="F22" s="139">
        <v>26243.599999999999</v>
      </c>
      <c r="G22" s="397">
        <v>26243.599999999999</v>
      </c>
      <c r="H22" s="397">
        <v>26243.599999999999</v>
      </c>
      <c r="I22" s="398">
        <v>1</v>
      </c>
    </row>
    <row r="23" spans="1:9" ht="39.75" customHeight="1" thickBot="1" x14ac:dyDescent="0.3">
      <c r="A23" s="396"/>
      <c r="B23" s="399">
        <v>80110</v>
      </c>
      <c r="C23" s="399"/>
      <c r="D23" s="400" t="s">
        <v>260</v>
      </c>
      <c r="E23" s="397">
        <v>0</v>
      </c>
      <c r="F23" s="139">
        <v>9889.69</v>
      </c>
      <c r="G23" s="397">
        <v>9889.69</v>
      </c>
      <c r="H23" s="397">
        <v>9889.69</v>
      </c>
      <c r="I23" s="398">
        <v>1</v>
      </c>
    </row>
    <row r="24" spans="1:9" ht="47.25" customHeight="1" thickBot="1" x14ac:dyDescent="0.3">
      <c r="A24" s="396"/>
      <c r="B24" s="399"/>
      <c r="C24" s="399">
        <v>2010</v>
      </c>
      <c r="D24" s="400" t="s">
        <v>21</v>
      </c>
      <c r="E24" s="397">
        <v>0</v>
      </c>
      <c r="F24" s="139">
        <v>9889.69</v>
      </c>
      <c r="G24" s="397">
        <v>9889.69</v>
      </c>
      <c r="H24" s="397">
        <v>9889.69</v>
      </c>
      <c r="I24" s="398">
        <v>1</v>
      </c>
    </row>
    <row r="25" spans="1:9" ht="15.75" hidden="1" customHeight="1" x14ac:dyDescent="0.25">
      <c r="A25" s="206"/>
      <c r="B25" s="212"/>
      <c r="C25" s="206"/>
      <c r="D25" s="213"/>
      <c r="E25" s="214"/>
      <c r="F25" s="218"/>
      <c r="G25" s="214"/>
      <c r="H25" s="214"/>
      <c r="I25" s="209" t="e">
        <f t="shared" si="0"/>
        <v>#DIV/0!</v>
      </c>
    </row>
    <row r="26" spans="1:9" ht="15" hidden="1" customHeight="1" x14ac:dyDescent="0.25">
      <c r="A26" s="206"/>
      <c r="B26" s="212"/>
      <c r="C26" s="206"/>
      <c r="D26" s="213"/>
      <c r="E26" s="214"/>
      <c r="F26" s="218"/>
      <c r="G26" s="214"/>
      <c r="H26" s="214"/>
      <c r="I26" s="209" t="e">
        <f t="shared" si="0"/>
        <v>#DIV/0!</v>
      </c>
    </row>
    <row r="27" spans="1:9" ht="15.75" hidden="1" customHeight="1" x14ac:dyDescent="0.25">
      <c r="A27" s="206"/>
      <c r="B27" s="212"/>
      <c r="C27" s="206"/>
      <c r="D27" s="213"/>
      <c r="E27" s="214"/>
      <c r="F27" s="218"/>
      <c r="G27" s="214"/>
      <c r="H27" s="214"/>
      <c r="I27" s="209" t="e">
        <f t="shared" si="0"/>
        <v>#DIV/0!</v>
      </c>
    </row>
    <row r="28" spans="1:9" ht="15.75" hidden="1" customHeight="1" x14ac:dyDescent="0.25">
      <c r="A28" s="206"/>
      <c r="B28" s="212"/>
      <c r="C28" s="206"/>
      <c r="D28" s="213"/>
      <c r="E28" s="214"/>
      <c r="F28" s="218"/>
      <c r="G28" s="214"/>
      <c r="H28" s="214"/>
      <c r="I28" s="209" t="e">
        <f t="shared" si="0"/>
        <v>#DIV/0!</v>
      </c>
    </row>
    <row r="29" spans="1:9" ht="8.25" hidden="1" customHeight="1" x14ac:dyDescent="0.25">
      <c r="A29" s="206"/>
      <c r="B29" s="212"/>
      <c r="C29" s="206"/>
      <c r="D29" s="213"/>
      <c r="E29" s="214"/>
      <c r="F29" s="218"/>
      <c r="G29" s="214"/>
      <c r="H29" s="214"/>
      <c r="I29" s="209" t="e">
        <f t="shared" si="0"/>
        <v>#DIV/0!</v>
      </c>
    </row>
    <row r="30" spans="1:9" ht="15.75" hidden="1" customHeight="1" x14ac:dyDescent="0.25">
      <c r="A30" s="206"/>
      <c r="B30" s="212"/>
      <c r="C30" s="206"/>
      <c r="D30" s="213"/>
      <c r="E30" s="214"/>
      <c r="F30" s="218"/>
      <c r="G30" s="214"/>
      <c r="H30" s="214"/>
      <c r="I30" s="209" t="e">
        <f t="shared" si="0"/>
        <v>#DIV/0!</v>
      </c>
    </row>
    <row r="31" spans="1:9" ht="15.75" hidden="1" customHeight="1" x14ac:dyDescent="0.25">
      <c r="A31" s="206"/>
      <c r="B31" s="212"/>
      <c r="C31" s="206"/>
      <c r="D31" s="213"/>
      <c r="E31" s="214"/>
      <c r="F31" s="218"/>
      <c r="G31" s="214"/>
      <c r="H31" s="214"/>
      <c r="I31" s="209" t="e">
        <f t="shared" si="0"/>
        <v>#DIV/0!</v>
      </c>
    </row>
    <row r="32" spans="1:9" ht="15.75" hidden="1" customHeight="1" x14ac:dyDescent="0.25">
      <c r="A32" s="206"/>
      <c r="B32" s="212"/>
      <c r="C32" s="206"/>
      <c r="D32" s="213"/>
      <c r="E32" s="214"/>
      <c r="F32" s="218"/>
      <c r="G32" s="214"/>
      <c r="H32" s="214"/>
      <c r="I32" s="209" t="e">
        <f t="shared" si="0"/>
        <v>#DIV/0!</v>
      </c>
    </row>
    <row r="33" spans="1:9" ht="15.75" hidden="1" customHeight="1" x14ac:dyDescent="0.25">
      <c r="A33" s="206"/>
      <c r="B33" s="212"/>
      <c r="C33" s="206"/>
      <c r="D33" s="213"/>
      <c r="E33" s="214"/>
      <c r="F33" s="218"/>
      <c r="G33" s="214"/>
      <c r="H33" s="214"/>
      <c r="I33" s="209" t="e">
        <f t="shared" si="0"/>
        <v>#DIV/0!</v>
      </c>
    </row>
    <row r="34" spans="1:9" ht="9.75" hidden="1" customHeight="1" thickBot="1" x14ac:dyDescent="0.3">
      <c r="A34" s="206"/>
      <c r="B34" s="212"/>
      <c r="C34" s="206"/>
      <c r="D34" s="213"/>
      <c r="E34" s="214"/>
      <c r="F34" s="218"/>
      <c r="G34" s="214"/>
      <c r="H34" s="214"/>
      <c r="I34" s="209" t="e">
        <f t="shared" si="0"/>
        <v>#DIV/0!</v>
      </c>
    </row>
    <row r="35" spans="1:9" ht="15.75" hidden="1" customHeight="1" x14ac:dyDescent="0.25">
      <c r="A35" s="206"/>
      <c r="B35" s="212"/>
      <c r="C35" s="206"/>
      <c r="D35" s="213"/>
      <c r="E35" s="14"/>
      <c r="F35" s="22"/>
      <c r="G35" s="14"/>
      <c r="H35" s="14"/>
      <c r="I35" s="209" t="e">
        <f t="shared" si="0"/>
        <v>#DIV/0!</v>
      </c>
    </row>
    <row r="36" spans="1:9" ht="15.75" hidden="1" customHeight="1" x14ac:dyDescent="0.25">
      <c r="A36" s="206"/>
      <c r="B36" s="212"/>
      <c r="C36" s="206"/>
      <c r="D36" s="213"/>
      <c r="E36" s="14"/>
      <c r="F36" s="22"/>
      <c r="G36" s="14"/>
      <c r="H36" s="14"/>
      <c r="I36" s="209" t="e">
        <f t="shared" si="0"/>
        <v>#DIV/0!</v>
      </c>
    </row>
    <row r="37" spans="1:9" ht="15.75" hidden="1" customHeight="1" x14ac:dyDescent="0.25">
      <c r="A37" s="206"/>
      <c r="B37" s="212"/>
      <c r="C37" s="206"/>
      <c r="D37" s="213"/>
      <c r="E37" s="14"/>
      <c r="F37" s="22"/>
      <c r="G37" s="14"/>
      <c r="H37" s="14"/>
      <c r="I37" s="209" t="e">
        <f t="shared" si="0"/>
        <v>#DIV/0!</v>
      </c>
    </row>
    <row r="38" spans="1:9" ht="15.75" hidden="1" customHeight="1" x14ac:dyDescent="0.25">
      <c r="A38" s="206"/>
      <c r="B38" s="212"/>
      <c r="C38" s="206"/>
      <c r="D38" s="213"/>
      <c r="E38" s="14"/>
      <c r="F38" s="22"/>
      <c r="G38" s="14"/>
      <c r="H38" s="14"/>
      <c r="I38" s="209" t="e">
        <f t="shared" si="0"/>
        <v>#DIV/0!</v>
      </c>
    </row>
    <row r="39" spans="1:9" ht="15.75" hidden="1" customHeight="1" x14ac:dyDescent="0.25">
      <c r="A39" s="206"/>
      <c r="B39" s="212"/>
      <c r="C39" s="206"/>
      <c r="D39" s="213"/>
      <c r="E39" s="14"/>
      <c r="F39" s="22"/>
      <c r="G39" s="14"/>
      <c r="H39" s="14"/>
      <c r="I39" s="209" t="e">
        <f t="shared" si="0"/>
        <v>#DIV/0!</v>
      </c>
    </row>
    <row r="40" spans="1:9" ht="15.75" hidden="1" customHeight="1" x14ac:dyDescent="0.25">
      <c r="A40" s="206"/>
      <c r="B40" s="212"/>
      <c r="C40" s="206"/>
      <c r="D40" s="213"/>
      <c r="E40" s="14"/>
      <c r="F40" s="22"/>
      <c r="G40" s="14"/>
      <c r="H40" s="14"/>
      <c r="I40" s="209" t="e">
        <f t="shared" si="0"/>
        <v>#DIV/0!</v>
      </c>
    </row>
    <row r="41" spans="1:9" ht="15.75" hidden="1" customHeight="1" x14ac:dyDescent="0.25">
      <c r="A41" s="206"/>
      <c r="B41" s="212"/>
      <c r="C41" s="206"/>
      <c r="D41" s="213"/>
      <c r="E41" s="14"/>
      <c r="F41" s="22"/>
      <c r="G41" s="14"/>
      <c r="H41" s="14"/>
      <c r="I41" s="209" t="e">
        <f t="shared" si="0"/>
        <v>#DIV/0!</v>
      </c>
    </row>
    <row r="42" spans="1:9" ht="15.75" hidden="1" customHeight="1" x14ac:dyDescent="0.25">
      <c r="A42" s="206"/>
      <c r="B42" s="212"/>
      <c r="C42" s="206"/>
      <c r="D42" s="213"/>
      <c r="E42" s="14"/>
      <c r="F42" s="22"/>
      <c r="G42" s="14"/>
      <c r="H42" s="14"/>
      <c r="I42" s="209" t="e">
        <f t="shared" si="0"/>
        <v>#DIV/0!</v>
      </c>
    </row>
    <row r="43" spans="1:9" ht="100.5" customHeight="1" thickBot="1" x14ac:dyDescent="0.3">
      <c r="A43" s="206"/>
      <c r="B43" s="212">
        <v>80150</v>
      </c>
      <c r="C43" s="206"/>
      <c r="D43" s="426" t="s">
        <v>261</v>
      </c>
      <c r="E43" s="14">
        <v>0</v>
      </c>
      <c r="F43" s="418">
        <v>4609.82</v>
      </c>
      <c r="G43" s="423">
        <v>4609.82</v>
      </c>
      <c r="H43" s="423">
        <v>4609.82</v>
      </c>
      <c r="I43" s="209">
        <f t="shared" si="0"/>
        <v>1</v>
      </c>
    </row>
    <row r="44" spans="1:9" ht="63.75" customHeight="1" thickBot="1" x14ac:dyDescent="0.3">
      <c r="A44" s="401"/>
      <c r="B44" s="402"/>
      <c r="C44" s="401">
        <v>2010</v>
      </c>
      <c r="D44" s="400" t="s">
        <v>21</v>
      </c>
      <c r="E44" s="14">
        <v>0</v>
      </c>
      <c r="F44" s="22">
        <v>4609.82</v>
      </c>
      <c r="G44" s="14">
        <v>4609.82</v>
      </c>
      <c r="H44" s="14">
        <v>4609.82</v>
      </c>
      <c r="I44" s="398">
        <v>1</v>
      </c>
    </row>
    <row r="45" spans="1:9" ht="43.5" customHeight="1" thickBot="1" x14ac:dyDescent="0.3">
      <c r="A45" s="401">
        <v>852</v>
      </c>
      <c r="B45" s="402"/>
      <c r="C45" s="401"/>
      <c r="D45" s="428" t="s">
        <v>22</v>
      </c>
      <c r="E45" s="427">
        <v>38000</v>
      </c>
      <c r="F45" s="429">
        <v>6593.9</v>
      </c>
      <c r="G45" s="427">
        <v>44593.9</v>
      </c>
      <c r="H45" s="427">
        <v>44239.74</v>
      </c>
      <c r="I45" s="416">
        <v>0.99199999999999999</v>
      </c>
    </row>
    <row r="46" spans="1:9" ht="81.75" customHeight="1" thickBot="1" x14ac:dyDescent="0.3">
      <c r="A46" s="519"/>
      <c r="B46" s="212">
        <v>85213</v>
      </c>
      <c r="C46" s="2"/>
      <c r="D46" s="5" t="s">
        <v>23</v>
      </c>
      <c r="E46" s="8">
        <f>E47</f>
        <v>38000</v>
      </c>
      <c r="F46" s="21">
        <v>5400</v>
      </c>
      <c r="G46" s="8">
        <v>43400</v>
      </c>
      <c r="H46" s="8">
        <v>43262.080000000002</v>
      </c>
      <c r="I46" s="18">
        <v>0.99680000000000002</v>
      </c>
    </row>
    <row r="47" spans="1:9" ht="30" hidden="1" customHeight="1" x14ac:dyDescent="0.25">
      <c r="A47" s="519"/>
      <c r="B47" s="518"/>
      <c r="C47" s="517">
        <v>2010</v>
      </c>
      <c r="D47" s="488" t="s">
        <v>16</v>
      </c>
      <c r="E47" s="490">
        <v>38000</v>
      </c>
      <c r="F47" s="509">
        <v>5400</v>
      </c>
      <c r="G47" s="490">
        <v>43400</v>
      </c>
      <c r="H47" s="490">
        <v>43262.080000000002</v>
      </c>
      <c r="I47" s="507">
        <f t="shared" ref="I47" si="2">H47/G47</f>
        <v>0.99682211981566826</v>
      </c>
    </row>
    <row r="48" spans="1:9" ht="63.75" customHeight="1" thickBot="1" x14ac:dyDescent="0.3">
      <c r="A48" s="519"/>
      <c r="B48" s="518"/>
      <c r="C48" s="518"/>
      <c r="D48" s="489"/>
      <c r="E48" s="491"/>
      <c r="F48" s="510"/>
      <c r="G48" s="491"/>
      <c r="H48" s="491"/>
      <c r="I48" s="508"/>
    </row>
    <row r="49" spans="1:9" ht="19.5" customHeight="1" thickBot="1" x14ac:dyDescent="0.3">
      <c r="A49" s="519"/>
      <c r="B49" s="36">
        <v>85215</v>
      </c>
      <c r="C49" s="36"/>
      <c r="D49" s="38" t="s">
        <v>153</v>
      </c>
      <c r="E49" s="54">
        <v>0</v>
      </c>
      <c r="F49" s="211">
        <v>1193.9000000000001</v>
      </c>
      <c r="G49" s="54">
        <f>G50</f>
        <v>1193.9000000000001</v>
      </c>
      <c r="H49" s="54">
        <f>H50</f>
        <v>977.66</v>
      </c>
      <c r="I49" s="56">
        <f>H49/G49</f>
        <v>0.81887930312421464</v>
      </c>
    </row>
    <row r="50" spans="1:9" ht="65.25" customHeight="1" thickBot="1" x14ac:dyDescent="0.3">
      <c r="A50" s="519"/>
      <c r="B50" s="212"/>
      <c r="C50" s="33">
        <v>2010</v>
      </c>
      <c r="D50" s="38" t="s">
        <v>16</v>
      </c>
      <c r="E50" s="54">
        <v>0</v>
      </c>
      <c r="F50" s="211">
        <v>1193.9000000000001</v>
      </c>
      <c r="G50" s="54">
        <f>F50+E50</f>
        <v>1193.9000000000001</v>
      </c>
      <c r="H50" s="54">
        <v>977.66</v>
      </c>
      <c r="I50" s="56">
        <f>H50/G50</f>
        <v>0.81887930312421464</v>
      </c>
    </row>
    <row r="51" spans="1:9" ht="16.5" customHeight="1" thickBot="1" x14ac:dyDescent="0.3">
      <c r="A51" s="519"/>
      <c r="B51" s="276"/>
      <c r="C51" s="277"/>
      <c r="D51" s="356" t="s">
        <v>219</v>
      </c>
      <c r="E51" s="7">
        <v>3363000</v>
      </c>
      <c r="F51" s="20">
        <v>274389</v>
      </c>
      <c r="G51" s="7">
        <v>3637389</v>
      </c>
      <c r="H51" s="7">
        <v>3621794.53</v>
      </c>
      <c r="I51" s="17">
        <v>0.99570000000000003</v>
      </c>
    </row>
    <row r="52" spans="1:9" ht="16.5" customHeight="1" thickBot="1" x14ac:dyDescent="0.3">
      <c r="A52" s="519"/>
      <c r="B52" s="276">
        <v>85501</v>
      </c>
      <c r="C52" s="10"/>
      <c r="D52" s="349" t="s">
        <v>221</v>
      </c>
      <c r="E52" s="8">
        <v>1873000</v>
      </c>
      <c r="F52" s="21">
        <v>170100</v>
      </c>
      <c r="G52" s="8">
        <v>2043100</v>
      </c>
      <c r="H52" s="8">
        <v>2028832.79</v>
      </c>
      <c r="I52" s="17">
        <v>0.99299999999999999</v>
      </c>
    </row>
    <row r="53" spans="1:9" ht="98.25" customHeight="1" thickBot="1" x14ac:dyDescent="0.3">
      <c r="A53" s="519"/>
      <c r="B53" s="276"/>
      <c r="C53" s="10">
        <v>2060</v>
      </c>
      <c r="D53" s="355" t="s">
        <v>222</v>
      </c>
      <c r="E53" s="8">
        <v>1873000</v>
      </c>
      <c r="F53" s="21">
        <v>170100</v>
      </c>
      <c r="G53" s="8">
        <v>2043100</v>
      </c>
      <c r="H53" s="8">
        <v>2028832.79</v>
      </c>
      <c r="I53" s="17">
        <v>0.99299999999999999</v>
      </c>
    </row>
    <row r="54" spans="1:9" ht="61.5" customHeight="1" thickBot="1" x14ac:dyDescent="0.3">
      <c r="A54" s="519"/>
      <c r="B54" s="276">
        <v>85502</v>
      </c>
      <c r="C54" s="10"/>
      <c r="D54" s="275" t="s">
        <v>223</v>
      </c>
      <c r="E54" s="8">
        <v>1490000</v>
      </c>
      <c r="F54" s="21">
        <v>100000</v>
      </c>
      <c r="G54" s="8">
        <v>1590000</v>
      </c>
      <c r="H54" s="8">
        <v>1588698.38</v>
      </c>
      <c r="I54" s="17">
        <v>0.99919999999999998</v>
      </c>
    </row>
    <row r="55" spans="1:9" ht="76.5" customHeight="1" thickBot="1" x14ac:dyDescent="0.3">
      <c r="A55" s="519"/>
      <c r="B55" s="276"/>
      <c r="C55" s="10">
        <v>2010</v>
      </c>
      <c r="D55" s="349" t="s">
        <v>224</v>
      </c>
      <c r="E55" s="8">
        <v>1490000</v>
      </c>
      <c r="F55" s="21">
        <v>100000</v>
      </c>
      <c r="G55" s="8">
        <v>1590000</v>
      </c>
      <c r="H55" s="8">
        <v>1588698.38</v>
      </c>
      <c r="I55" s="17">
        <v>0.99919999999999998</v>
      </c>
    </row>
    <row r="56" spans="1:9" ht="16.5" customHeight="1" thickBot="1" x14ac:dyDescent="0.3">
      <c r="A56" s="519"/>
      <c r="B56" s="276">
        <v>85503</v>
      </c>
      <c r="C56" s="10"/>
      <c r="D56" s="426" t="s">
        <v>228</v>
      </c>
      <c r="E56" s="8">
        <v>0</v>
      </c>
      <c r="F56" s="21">
        <v>165</v>
      </c>
      <c r="G56" s="8">
        <v>165</v>
      </c>
      <c r="H56" s="8">
        <v>139.36000000000001</v>
      </c>
      <c r="I56" s="17">
        <v>0.84460000000000002</v>
      </c>
    </row>
    <row r="57" spans="1:9" ht="77.25" customHeight="1" thickBot="1" x14ac:dyDescent="0.3">
      <c r="A57" s="519"/>
      <c r="B57" s="276"/>
      <c r="C57" s="10">
        <v>2010</v>
      </c>
      <c r="D57" s="355" t="str">
        <f>$D$55</f>
        <v>Dotacje otrzymane z budżetu państwa na realizację zadań bieżących z zakresu administracji rządowej oraz innych zadań zleconych gminie (związkom gmin, związkom powiatowo-gminnym) ustawami</v>
      </c>
      <c r="E57" s="8">
        <v>0</v>
      </c>
      <c r="F57" s="21">
        <v>165</v>
      </c>
      <c r="G57" s="8">
        <v>165</v>
      </c>
      <c r="H57" s="8">
        <v>139.36000000000001</v>
      </c>
      <c r="I57" s="17">
        <v>0.84460000000000002</v>
      </c>
    </row>
    <row r="58" spans="1:9" ht="16.5" customHeight="1" thickBot="1" x14ac:dyDescent="0.3">
      <c r="A58" s="519"/>
      <c r="B58" s="276">
        <v>85595</v>
      </c>
      <c r="C58" s="10"/>
      <c r="D58" s="275" t="s">
        <v>15</v>
      </c>
      <c r="E58" s="8">
        <v>0</v>
      </c>
      <c r="F58" s="21">
        <v>4124</v>
      </c>
      <c r="G58" s="8">
        <v>4124</v>
      </c>
      <c r="H58" s="8">
        <v>4124</v>
      </c>
      <c r="I58" s="17">
        <v>1</v>
      </c>
    </row>
    <row r="59" spans="1:9" ht="75.75" customHeight="1" thickBot="1" x14ac:dyDescent="0.3">
      <c r="A59" s="519"/>
      <c r="B59" s="276"/>
      <c r="C59" s="10">
        <v>2010</v>
      </c>
      <c r="D59" s="355" t="str">
        <f>$D$57</f>
        <v>Dotacje otrzymane z budżetu państwa na realizację zadań bieżących z zakresu administracji rządowej oraz innych zadań zleconych gminie (związkom gmin, związkom powiatowo-gminnym) ustawami</v>
      </c>
      <c r="E59" s="8">
        <v>0</v>
      </c>
      <c r="F59" s="21">
        <v>4124</v>
      </c>
      <c r="G59" s="8">
        <v>4124</v>
      </c>
      <c r="H59" s="8">
        <v>4124</v>
      </c>
      <c r="I59" s="17">
        <v>1</v>
      </c>
    </row>
    <row r="60" spans="1:9" ht="16.5" thickBot="1" x14ac:dyDescent="0.3">
      <c r="A60" s="513" t="s">
        <v>24</v>
      </c>
      <c r="B60" s="514"/>
      <c r="C60" s="515"/>
      <c r="D60" s="516"/>
      <c r="E60" s="66">
        <v>3413200</v>
      </c>
      <c r="F60" s="67">
        <v>569841.86</v>
      </c>
      <c r="G60" s="66">
        <v>3983041.86</v>
      </c>
      <c r="H60" s="66">
        <v>3966123.67</v>
      </c>
      <c r="I60" s="245">
        <f>H60/G60</f>
        <v>0.99575244484124004</v>
      </c>
    </row>
    <row r="61" spans="1:9" ht="16.5" customHeight="1" thickTop="1" x14ac:dyDescent="0.25"/>
  </sheetData>
  <mergeCells count="21">
    <mergeCell ref="A1:I1"/>
    <mergeCell ref="A6:A7"/>
    <mergeCell ref="A2:A3"/>
    <mergeCell ref="B2:B3"/>
    <mergeCell ref="C2:C3"/>
    <mergeCell ref="D2:D3"/>
    <mergeCell ref="I2:I3"/>
    <mergeCell ref="E2:G2"/>
    <mergeCell ref="H2:H3"/>
    <mergeCell ref="A60:D60"/>
    <mergeCell ref="C47:C48"/>
    <mergeCell ref="B47:B48"/>
    <mergeCell ref="D47:D48"/>
    <mergeCell ref="A46:A59"/>
    <mergeCell ref="A9:A10"/>
    <mergeCell ref="I47:I48"/>
    <mergeCell ref="E47:E48"/>
    <mergeCell ref="F47:F48"/>
    <mergeCell ref="G47:G48"/>
    <mergeCell ref="H47:H48"/>
    <mergeCell ref="A12:A19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1"/>
  <sheetViews>
    <sheetView topLeftCell="A13" workbookViewId="0">
      <selection activeCell="H5" sqref="H5"/>
    </sheetView>
  </sheetViews>
  <sheetFormatPr defaultRowHeight="15" x14ac:dyDescent="0.25"/>
  <cols>
    <col min="1" max="1" width="8.28515625" customWidth="1"/>
    <col min="2" max="2" width="9.140625" customWidth="1"/>
    <col min="4" max="4" width="43.42578125" customWidth="1"/>
    <col min="5" max="5" width="14.5703125" style="62" customWidth="1"/>
    <col min="6" max="6" width="13.42578125" style="62" bestFit="1" customWidth="1"/>
    <col min="7" max="7" width="0.28515625" style="62" customWidth="1"/>
    <col min="8" max="8" width="13.85546875" style="62" customWidth="1"/>
    <col min="9" max="9" width="13.5703125" style="62" customWidth="1"/>
    <col min="10" max="10" width="13.42578125" style="19" customWidth="1"/>
  </cols>
  <sheetData>
    <row r="1" spans="1:10" ht="19.5" customHeight="1" thickBot="1" x14ac:dyDescent="0.35">
      <c r="A1" s="500" t="s">
        <v>265</v>
      </c>
      <c r="B1" s="500"/>
      <c r="C1" s="500"/>
      <c r="D1" s="500"/>
      <c r="E1" s="500"/>
      <c r="F1" s="500"/>
      <c r="G1" s="500"/>
      <c r="H1" s="500"/>
      <c r="I1" s="500"/>
      <c r="J1" s="500"/>
    </row>
    <row r="2" spans="1:10" ht="21.75" customHeight="1" thickTop="1" thickBot="1" x14ac:dyDescent="0.3">
      <c r="A2" s="619" t="s">
        <v>0</v>
      </c>
      <c r="B2" s="606" t="s">
        <v>1</v>
      </c>
      <c r="C2" s="606" t="s">
        <v>2</v>
      </c>
      <c r="D2" s="606" t="s">
        <v>3</v>
      </c>
      <c r="E2" s="609" t="s">
        <v>4</v>
      </c>
      <c r="F2" s="610"/>
      <c r="G2" s="610"/>
      <c r="H2" s="611"/>
      <c r="I2" s="604" t="s">
        <v>5</v>
      </c>
      <c r="J2" s="622" t="s">
        <v>25</v>
      </c>
    </row>
    <row r="3" spans="1:10" ht="15.75" customHeight="1" x14ac:dyDescent="0.25">
      <c r="A3" s="620"/>
      <c r="B3" s="607"/>
      <c r="C3" s="607"/>
      <c r="D3" s="607"/>
      <c r="E3" s="600" t="s">
        <v>6</v>
      </c>
      <c r="F3" s="625" t="s">
        <v>7</v>
      </c>
      <c r="G3" s="626"/>
      <c r="H3" s="600" t="s">
        <v>266</v>
      </c>
      <c r="I3" s="605"/>
      <c r="J3" s="623"/>
    </row>
    <row r="4" spans="1:10" ht="22.5" customHeight="1" thickBot="1" x14ac:dyDescent="0.3">
      <c r="A4" s="621"/>
      <c r="B4" s="608"/>
      <c r="C4" s="608"/>
      <c r="D4" s="608"/>
      <c r="E4" s="601"/>
      <c r="F4" s="627"/>
      <c r="G4" s="628"/>
      <c r="H4" s="601"/>
      <c r="I4" s="570"/>
      <c r="J4" s="624"/>
    </row>
    <row r="5" spans="1:10" ht="15" customHeight="1" thickBot="1" x14ac:dyDescent="0.3">
      <c r="A5" s="25">
        <v>1</v>
      </c>
      <c r="B5" s="26">
        <v>2</v>
      </c>
      <c r="C5" s="26">
        <v>3</v>
      </c>
      <c r="D5" s="26">
        <v>4</v>
      </c>
      <c r="E5" s="63">
        <v>5</v>
      </c>
      <c r="F5" s="614">
        <v>6</v>
      </c>
      <c r="G5" s="615"/>
      <c r="H5" s="63">
        <v>7</v>
      </c>
      <c r="I5" s="63">
        <v>8</v>
      </c>
      <c r="J5" s="64">
        <v>9</v>
      </c>
    </row>
    <row r="6" spans="1:10" ht="15" customHeight="1" thickTop="1" thickBot="1" x14ac:dyDescent="0.3">
      <c r="A6" s="617">
        <v>20</v>
      </c>
      <c r="B6" s="28"/>
      <c r="C6" s="28"/>
      <c r="D6" s="29" t="s">
        <v>26</v>
      </c>
      <c r="E6" s="61">
        <f>E7</f>
        <v>3000</v>
      </c>
      <c r="F6" s="612">
        <v>2000</v>
      </c>
      <c r="G6" s="613"/>
      <c r="H6" s="179">
        <f>H7</f>
        <v>5000</v>
      </c>
      <c r="I6" s="140">
        <f>I7</f>
        <v>5281.98</v>
      </c>
      <c r="J6" s="24">
        <f>I6/H6</f>
        <v>1.0563959999999999</v>
      </c>
    </row>
    <row r="7" spans="1:10" ht="15" customHeight="1" thickBot="1" x14ac:dyDescent="0.3">
      <c r="A7" s="618"/>
      <c r="B7" s="205">
        <v>2095</v>
      </c>
      <c r="C7" s="27"/>
      <c r="D7" s="30" t="s">
        <v>15</v>
      </c>
      <c r="E7" s="177">
        <f>E8</f>
        <v>3000</v>
      </c>
      <c r="F7" s="532">
        <v>2000</v>
      </c>
      <c r="G7" s="533"/>
      <c r="H7" s="177">
        <f>H8</f>
        <v>5000</v>
      </c>
      <c r="I7" s="177">
        <f>I8</f>
        <v>5281.98</v>
      </c>
      <c r="J7" s="24">
        <f>I7/H7</f>
        <v>1.0563959999999999</v>
      </c>
    </row>
    <row r="8" spans="1:10" ht="62.25" customHeight="1" x14ac:dyDescent="0.25">
      <c r="A8" s="592"/>
      <c r="B8" s="592"/>
      <c r="C8" s="571">
        <v>750</v>
      </c>
      <c r="D8" s="577" t="s">
        <v>27</v>
      </c>
      <c r="E8" s="534">
        <v>3000</v>
      </c>
      <c r="F8" s="524">
        <v>2000</v>
      </c>
      <c r="G8" s="525"/>
      <c r="H8" s="534">
        <v>5000</v>
      </c>
      <c r="I8" s="534">
        <v>5281.98</v>
      </c>
      <c r="J8" s="602">
        <f t="shared" ref="J8:J13" si="0">I8/H8</f>
        <v>1.0563959999999999</v>
      </c>
    </row>
    <row r="9" spans="1:10" ht="20.25" customHeight="1" thickBot="1" x14ac:dyDescent="0.3">
      <c r="A9" s="593"/>
      <c r="B9" s="593"/>
      <c r="C9" s="573"/>
      <c r="D9" s="579"/>
      <c r="E9" s="536"/>
      <c r="F9" s="528"/>
      <c r="G9" s="529"/>
      <c r="H9" s="536"/>
      <c r="I9" s="536"/>
      <c r="J9" s="603"/>
    </row>
    <row r="10" spans="1:10" ht="15" customHeight="1" thickBot="1" x14ac:dyDescent="0.3">
      <c r="A10" s="141">
        <v>700</v>
      </c>
      <c r="B10" s="33"/>
      <c r="C10" s="109"/>
      <c r="D10" s="35" t="s">
        <v>8</v>
      </c>
      <c r="E10" s="174">
        <f>E11</f>
        <v>75940</v>
      </c>
      <c r="F10" s="522">
        <v>11900</v>
      </c>
      <c r="G10" s="523"/>
      <c r="H10" s="174">
        <f>H11</f>
        <v>87840</v>
      </c>
      <c r="I10" s="174">
        <f>I11</f>
        <v>88077.349999999991</v>
      </c>
      <c r="J10" s="178">
        <f t="shared" si="0"/>
        <v>1.0027020719489981</v>
      </c>
    </row>
    <row r="11" spans="1:10" ht="15" customHeight="1" thickBot="1" x14ac:dyDescent="0.3">
      <c r="A11" s="594"/>
      <c r="B11" s="31">
        <v>70005</v>
      </c>
      <c r="C11" s="65"/>
      <c r="D11" s="30" t="s">
        <v>9</v>
      </c>
      <c r="E11" s="177">
        <f>E12+E13+E14</f>
        <v>75940</v>
      </c>
      <c r="F11" s="532">
        <v>11900</v>
      </c>
      <c r="G11" s="533"/>
      <c r="H11" s="177">
        <f>H12+H13+H14</f>
        <v>87840</v>
      </c>
      <c r="I11" s="177">
        <f>I12+I13+I14</f>
        <v>88077.349999999991</v>
      </c>
      <c r="J11" s="185">
        <f t="shared" si="0"/>
        <v>1.0027020719489981</v>
      </c>
    </row>
    <row r="12" spans="1:10" ht="36.75" customHeight="1" thickBot="1" x14ac:dyDescent="0.3">
      <c r="A12" s="595"/>
      <c r="B12" s="574"/>
      <c r="C12" s="65">
        <v>470</v>
      </c>
      <c r="D12" s="30" t="s">
        <v>28</v>
      </c>
      <c r="E12" s="177">
        <v>1940</v>
      </c>
      <c r="F12" s="532">
        <v>9000</v>
      </c>
      <c r="G12" s="533"/>
      <c r="H12" s="177">
        <v>10940</v>
      </c>
      <c r="I12" s="177">
        <v>10977.98</v>
      </c>
      <c r="J12" s="185">
        <f t="shared" si="0"/>
        <v>1.003471663619744</v>
      </c>
    </row>
    <row r="13" spans="1:10" ht="15" customHeight="1" thickBot="1" x14ac:dyDescent="0.3">
      <c r="A13" s="595"/>
      <c r="B13" s="575"/>
      <c r="C13" s="65">
        <v>750</v>
      </c>
      <c r="D13" s="30" t="s">
        <v>27</v>
      </c>
      <c r="E13" s="177">
        <v>73000</v>
      </c>
      <c r="F13" s="532">
        <v>3000</v>
      </c>
      <c r="G13" s="533"/>
      <c r="H13" s="177">
        <v>76000</v>
      </c>
      <c r="I13" s="60">
        <v>76922.45</v>
      </c>
      <c r="J13" s="185">
        <f t="shared" si="0"/>
        <v>1.0121374999999999</v>
      </c>
    </row>
    <row r="14" spans="1:10" ht="15" customHeight="1" thickBot="1" x14ac:dyDescent="0.3">
      <c r="A14" s="596"/>
      <c r="B14" s="576"/>
      <c r="C14" s="65">
        <v>920</v>
      </c>
      <c r="D14" s="30" t="s">
        <v>29</v>
      </c>
      <c r="E14" s="177">
        <v>1000</v>
      </c>
      <c r="F14" s="537">
        <v>-100</v>
      </c>
      <c r="G14" s="538"/>
      <c r="H14" s="177">
        <v>900</v>
      </c>
      <c r="I14" s="60">
        <v>176.92</v>
      </c>
      <c r="J14" s="185">
        <f t="shared" ref="J14:J21" si="1">I14/H14</f>
        <v>0.19657777777777777</v>
      </c>
    </row>
    <row r="15" spans="1:10" ht="15" customHeight="1" thickBot="1" x14ac:dyDescent="0.3">
      <c r="A15" s="52">
        <v>750</v>
      </c>
      <c r="B15" s="28"/>
      <c r="C15" s="110"/>
      <c r="D15" s="29" t="s">
        <v>17</v>
      </c>
      <c r="E15" s="61">
        <f>E16</f>
        <v>200</v>
      </c>
      <c r="F15" s="522">
        <v>5885</v>
      </c>
      <c r="G15" s="523"/>
      <c r="H15" s="61">
        <v>6085</v>
      </c>
      <c r="I15" s="182">
        <v>1.55</v>
      </c>
      <c r="J15" s="178">
        <v>2.0000000000000001E-4</v>
      </c>
    </row>
    <row r="16" spans="1:10" ht="15" customHeight="1" thickBot="1" x14ac:dyDescent="0.3">
      <c r="A16" s="594"/>
      <c r="B16" s="27">
        <v>75011</v>
      </c>
      <c r="C16" s="65"/>
      <c r="D16" s="30" t="s">
        <v>32</v>
      </c>
      <c r="E16" s="177">
        <f>E17</f>
        <v>200</v>
      </c>
      <c r="F16" s="537">
        <v>0</v>
      </c>
      <c r="G16" s="538"/>
      <c r="H16" s="177">
        <v>200</v>
      </c>
      <c r="I16" s="183">
        <v>1.55</v>
      </c>
      <c r="J16" s="185">
        <v>7.7000000000000002E-3</v>
      </c>
    </row>
    <row r="17" spans="1:10" ht="15" customHeight="1" thickBot="1" x14ac:dyDescent="0.3">
      <c r="A17" s="596"/>
      <c r="B17" s="27"/>
      <c r="C17" s="65">
        <v>2360</v>
      </c>
      <c r="D17" s="30" t="s">
        <v>33</v>
      </c>
      <c r="E17" s="177">
        <v>200</v>
      </c>
      <c r="F17" s="537">
        <v>0</v>
      </c>
      <c r="G17" s="538"/>
      <c r="H17" s="177">
        <v>200</v>
      </c>
      <c r="I17" s="183">
        <v>1.55</v>
      </c>
      <c r="J17" s="185">
        <v>7.7000000000000002E-3</v>
      </c>
    </row>
    <row r="18" spans="1:10" ht="15" customHeight="1" thickBot="1" x14ac:dyDescent="0.3">
      <c r="A18" s="289"/>
      <c r="B18" s="27">
        <v>75075</v>
      </c>
      <c r="C18" s="65"/>
      <c r="D18" s="30" t="s">
        <v>220</v>
      </c>
      <c r="E18" s="274">
        <v>0</v>
      </c>
      <c r="F18" s="293">
        <v>5885</v>
      </c>
      <c r="G18" s="273"/>
      <c r="H18" s="274">
        <v>5885</v>
      </c>
      <c r="I18" s="346">
        <v>5883.5</v>
      </c>
      <c r="J18" s="368">
        <v>0.99970000000000003</v>
      </c>
    </row>
    <row r="19" spans="1:10" ht="69" customHeight="1" thickBot="1" x14ac:dyDescent="0.3">
      <c r="A19" s="289"/>
      <c r="B19" s="27"/>
      <c r="C19" s="65">
        <v>2460</v>
      </c>
      <c r="D19" s="30" t="s">
        <v>262</v>
      </c>
      <c r="E19" s="274">
        <v>0</v>
      </c>
      <c r="F19" s="293">
        <v>5885</v>
      </c>
      <c r="G19" s="273">
        <v>5885</v>
      </c>
      <c r="H19" s="274">
        <v>5885</v>
      </c>
      <c r="I19" s="346">
        <v>5883.5</v>
      </c>
      <c r="J19" s="369">
        <v>0.99970000000000003</v>
      </c>
    </row>
    <row r="20" spans="1:10" ht="81" customHeight="1" thickBot="1" x14ac:dyDescent="0.3">
      <c r="A20" s="52">
        <v>756</v>
      </c>
      <c r="B20" s="28"/>
      <c r="C20" s="110"/>
      <c r="D20" s="29" t="s">
        <v>35</v>
      </c>
      <c r="E20" s="61">
        <f>E21+E28+E33+E40+E46</f>
        <v>6152461</v>
      </c>
      <c r="F20" s="522">
        <v>0</v>
      </c>
      <c r="G20" s="523"/>
      <c r="H20" s="61">
        <v>6152461</v>
      </c>
      <c r="I20" s="182">
        <f>I21+I28+I33+I46+I40</f>
        <v>5983173.7000000002</v>
      </c>
      <c r="J20" s="352">
        <f t="shared" si="1"/>
        <v>0.97248462038199024</v>
      </c>
    </row>
    <row r="21" spans="1:10" ht="15.75" customHeight="1" x14ac:dyDescent="0.25">
      <c r="A21" s="547"/>
      <c r="B21" s="574">
        <v>75601</v>
      </c>
      <c r="C21" s="571"/>
      <c r="D21" s="577" t="s">
        <v>36</v>
      </c>
      <c r="E21" s="534">
        <f>E25+E26</f>
        <v>2200</v>
      </c>
      <c r="F21" s="524">
        <v>0</v>
      </c>
      <c r="G21" s="525"/>
      <c r="H21" s="534">
        <f>H25+H26</f>
        <v>2200</v>
      </c>
      <c r="I21" s="534">
        <f>I25+I26</f>
        <v>3192</v>
      </c>
      <c r="J21" s="539">
        <f t="shared" si="1"/>
        <v>1.4509090909090909</v>
      </c>
    </row>
    <row r="22" spans="1:10" ht="9" customHeight="1" x14ac:dyDescent="0.25">
      <c r="A22" s="586"/>
      <c r="B22" s="575"/>
      <c r="C22" s="572"/>
      <c r="D22" s="578"/>
      <c r="E22" s="535"/>
      <c r="F22" s="526"/>
      <c r="G22" s="527"/>
      <c r="H22" s="535"/>
      <c r="I22" s="535"/>
      <c r="J22" s="540"/>
    </row>
    <row r="23" spans="1:10" ht="5.25" customHeight="1" thickBot="1" x14ac:dyDescent="0.3">
      <c r="A23" s="586"/>
      <c r="B23" s="575"/>
      <c r="C23" s="572"/>
      <c r="D23" s="578"/>
      <c r="E23" s="535"/>
      <c r="F23" s="526"/>
      <c r="G23" s="527"/>
      <c r="H23" s="535"/>
      <c r="I23" s="535"/>
      <c r="J23" s="540"/>
    </row>
    <row r="24" spans="1:10" ht="15.75" hidden="1" customHeight="1" thickBot="1" x14ac:dyDescent="0.3">
      <c r="A24" s="586"/>
      <c r="B24" s="576"/>
      <c r="C24" s="573"/>
      <c r="D24" s="579"/>
      <c r="E24" s="536"/>
      <c r="F24" s="528"/>
      <c r="G24" s="529"/>
      <c r="H24" s="536"/>
      <c r="I24" s="536"/>
      <c r="J24" s="170"/>
    </row>
    <row r="25" spans="1:10" ht="33.75" customHeight="1" thickBot="1" x14ac:dyDescent="0.3">
      <c r="A25" s="586"/>
      <c r="B25" s="574"/>
      <c r="C25" s="109">
        <v>350</v>
      </c>
      <c r="D25" s="39" t="s">
        <v>37</v>
      </c>
      <c r="E25" s="175">
        <v>2000</v>
      </c>
      <c r="F25" s="532">
        <v>0</v>
      </c>
      <c r="G25" s="533"/>
      <c r="H25" s="175">
        <v>2000</v>
      </c>
      <c r="I25" s="183">
        <v>3190.46</v>
      </c>
      <c r="J25" s="180">
        <f>I25/H25</f>
        <v>1.5952299999999999</v>
      </c>
    </row>
    <row r="26" spans="1:10" ht="16.5" customHeight="1" x14ac:dyDescent="0.25">
      <c r="A26" s="586"/>
      <c r="B26" s="575"/>
      <c r="C26" s="571">
        <v>910</v>
      </c>
      <c r="D26" s="577" t="s">
        <v>38</v>
      </c>
      <c r="E26" s="534">
        <v>200</v>
      </c>
      <c r="F26" s="542">
        <v>0</v>
      </c>
      <c r="G26" s="543"/>
      <c r="H26" s="534">
        <v>200</v>
      </c>
      <c r="I26" s="534">
        <v>1.54</v>
      </c>
      <c r="J26" s="539">
        <f t="shared" ref="J26" si="2">I26/H26</f>
        <v>7.7000000000000002E-3</v>
      </c>
    </row>
    <row r="27" spans="1:10" ht="14.25" customHeight="1" thickBot="1" x14ac:dyDescent="0.3">
      <c r="A27" s="586"/>
      <c r="B27" s="576"/>
      <c r="C27" s="573"/>
      <c r="D27" s="579"/>
      <c r="E27" s="536"/>
      <c r="F27" s="544"/>
      <c r="G27" s="545"/>
      <c r="H27" s="536"/>
      <c r="I27" s="536"/>
      <c r="J27" s="541"/>
    </row>
    <row r="28" spans="1:10" ht="33" customHeight="1" thickBot="1" x14ac:dyDescent="0.3">
      <c r="A28" s="586"/>
      <c r="B28" s="33">
        <v>75615</v>
      </c>
      <c r="C28" s="65"/>
      <c r="D28" s="30" t="s">
        <v>39</v>
      </c>
      <c r="E28" s="177">
        <f>E29+E30+E31+E32</f>
        <v>3579000</v>
      </c>
      <c r="F28" s="597">
        <v>-26000</v>
      </c>
      <c r="G28" s="598"/>
      <c r="H28" s="177">
        <f>H29+H30+H31+H32</f>
        <v>3553000</v>
      </c>
      <c r="I28" s="183">
        <v>3519814.6</v>
      </c>
      <c r="J28" s="180">
        <f t="shared" ref="J28:J39" si="3">I28/H28</f>
        <v>0.9906598930481284</v>
      </c>
    </row>
    <row r="29" spans="1:10" ht="15" customHeight="1" thickBot="1" x14ac:dyDescent="0.3">
      <c r="A29" s="586"/>
      <c r="B29" s="574"/>
      <c r="C29" s="65">
        <v>310</v>
      </c>
      <c r="D29" s="30" t="s">
        <v>40</v>
      </c>
      <c r="E29" s="177">
        <v>3300000</v>
      </c>
      <c r="F29" s="597">
        <v>-20000</v>
      </c>
      <c r="G29" s="598"/>
      <c r="H29" s="177">
        <v>3280000</v>
      </c>
      <c r="I29" s="183">
        <v>3248263</v>
      </c>
      <c r="J29" s="180">
        <f t="shared" si="3"/>
        <v>0.9903240853658537</v>
      </c>
    </row>
    <row r="30" spans="1:10" ht="15" customHeight="1" thickBot="1" x14ac:dyDescent="0.3">
      <c r="A30" s="586"/>
      <c r="B30" s="575"/>
      <c r="C30" s="65">
        <v>320</v>
      </c>
      <c r="D30" s="30" t="s">
        <v>41</v>
      </c>
      <c r="E30" s="177">
        <v>53000</v>
      </c>
      <c r="F30" s="537">
        <v>-10000</v>
      </c>
      <c r="G30" s="538"/>
      <c r="H30" s="177">
        <v>43000</v>
      </c>
      <c r="I30" s="183">
        <v>40671</v>
      </c>
      <c r="J30" s="180">
        <f t="shared" si="3"/>
        <v>0.94583720930232562</v>
      </c>
    </row>
    <row r="31" spans="1:10" ht="15" customHeight="1" thickBot="1" x14ac:dyDescent="0.3">
      <c r="A31" s="586"/>
      <c r="B31" s="575"/>
      <c r="C31" s="65">
        <v>330</v>
      </c>
      <c r="D31" s="30" t="s">
        <v>42</v>
      </c>
      <c r="E31" s="177">
        <v>225000</v>
      </c>
      <c r="F31" s="532">
        <v>0</v>
      </c>
      <c r="G31" s="533"/>
      <c r="H31" s="177">
        <v>225000</v>
      </c>
      <c r="I31" s="183">
        <v>225465</v>
      </c>
      <c r="J31" s="180">
        <f t="shared" si="3"/>
        <v>1.0020666666666667</v>
      </c>
    </row>
    <row r="32" spans="1:10" ht="31.5" customHeight="1" thickBot="1" x14ac:dyDescent="0.3">
      <c r="A32" s="586"/>
      <c r="B32" s="576"/>
      <c r="C32" s="65">
        <v>910</v>
      </c>
      <c r="D32" s="30" t="s">
        <v>38</v>
      </c>
      <c r="E32" s="177">
        <v>1000</v>
      </c>
      <c r="F32" s="532">
        <v>4000</v>
      </c>
      <c r="G32" s="533"/>
      <c r="H32" s="177">
        <v>5000</v>
      </c>
      <c r="I32" s="183">
        <v>5415.6</v>
      </c>
      <c r="J32" s="180">
        <f t="shared" si="3"/>
        <v>1.0831200000000001</v>
      </c>
    </row>
    <row r="33" spans="1:10" ht="15" customHeight="1" thickBot="1" x14ac:dyDescent="0.3">
      <c r="A33" s="586"/>
      <c r="B33" s="27">
        <v>75616</v>
      </c>
      <c r="C33" s="65"/>
      <c r="D33" s="30" t="s">
        <v>43</v>
      </c>
      <c r="E33" s="177">
        <f>E34+E35+E36+E37+E38+E39</f>
        <v>940000</v>
      </c>
      <c r="F33" s="537">
        <v>0</v>
      </c>
      <c r="G33" s="538"/>
      <c r="H33" s="177">
        <f>H34+H35+H36+H37+H38+H39</f>
        <v>900000</v>
      </c>
      <c r="I33" s="183">
        <f>I34+I35+I36+I37+I38+I39</f>
        <v>783890.7300000001</v>
      </c>
      <c r="J33" s="180">
        <f t="shared" si="3"/>
        <v>0.87098970000000009</v>
      </c>
    </row>
    <row r="34" spans="1:10" ht="15" customHeight="1" thickBot="1" x14ac:dyDescent="0.3">
      <c r="A34" s="586"/>
      <c r="B34" s="574"/>
      <c r="C34" s="65">
        <v>310</v>
      </c>
      <c r="D34" s="30" t="s">
        <v>40</v>
      </c>
      <c r="E34" s="177">
        <v>400000</v>
      </c>
      <c r="F34" s="537">
        <v>0</v>
      </c>
      <c r="G34" s="538"/>
      <c r="H34" s="177">
        <v>400000</v>
      </c>
      <c r="I34" s="183">
        <v>343048.29</v>
      </c>
      <c r="J34" s="180">
        <f t="shared" si="3"/>
        <v>0.85762072499999997</v>
      </c>
    </row>
    <row r="35" spans="1:10" ht="15" customHeight="1" thickBot="1" x14ac:dyDescent="0.3">
      <c r="A35" s="586"/>
      <c r="B35" s="575"/>
      <c r="C35" s="65">
        <v>320</v>
      </c>
      <c r="D35" s="30" t="s">
        <v>41</v>
      </c>
      <c r="E35" s="177">
        <v>430000</v>
      </c>
      <c r="F35" s="537">
        <v>-40000</v>
      </c>
      <c r="G35" s="538"/>
      <c r="H35" s="177">
        <v>390000</v>
      </c>
      <c r="I35" s="183">
        <v>338592.84</v>
      </c>
      <c r="J35" s="180">
        <f t="shared" si="3"/>
        <v>0.86818676923076932</v>
      </c>
    </row>
    <row r="36" spans="1:10" ht="15" customHeight="1" thickBot="1" x14ac:dyDescent="0.3">
      <c r="A36" s="586"/>
      <c r="B36" s="575"/>
      <c r="C36" s="65">
        <v>340</v>
      </c>
      <c r="D36" s="30" t="s">
        <v>44</v>
      </c>
      <c r="E36" s="177">
        <v>40000</v>
      </c>
      <c r="F36" s="537">
        <v>0</v>
      </c>
      <c r="G36" s="538"/>
      <c r="H36" s="177">
        <v>40000</v>
      </c>
      <c r="I36" s="183">
        <v>39814.400000000001</v>
      </c>
      <c r="J36" s="180">
        <f t="shared" si="3"/>
        <v>0.99536000000000002</v>
      </c>
    </row>
    <row r="37" spans="1:10" ht="15" customHeight="1" thickBot="1" x14ac:dyDescent="0.3">
      <c r="A37" s="586"/>
      <c r="B37" s="575"/>
      <c r="C37" s="65">
        <v>360</v>
      </c>
      <c r="D37" s="30" t="s">
        <v>45</v>
      </c>
      <c r="E37" s="177">
        <v>15000</v>
      </c>
      <c r="F37" s="532">
        <v>0</v>
      </c>
      <c r="G37" s="533"/>
      <c r="H37" s="177">
        <v>15000</v>
      </c>
      <c r="I37" s="183">
        <v>304</v>
      </c>
      <c r="J37" s="180">
        <f t="shared" si="3"/>
        <v>2.0266666666666665E-2</v>
      </c>
    </row>
    <row r="38" spans="1:10" ht="15" customHeight="1" thickBot="1" x14ac:dyDescent="0.3">
      <c r="A38" s="586"/>
      <c r="B38" s="575"/>
      <c r="C38" s="65">
        <v>500</v>
      </c>
      <c r="D38" s="30" t="s">
        <v>46</v>
      </c>
      <c r="E38" s="177">
        <v>45000</v>
      </c>
      <c r="F38" s="532">
        <v>0</v>
      </c>
      <c r="G38" s="533"/>
      <c r="H38" s="177">
        <v>45000</v>
      </c>
      <c r="I38" s="183">
        <v>55392.9</v>
      </c>
      <c r="J38" s="180">
        <f t="shared" si="3"/>
        <v>1.2309533333333333</v>
      </c>
    </row>
    <row r="39" spans="1:10" ht="15" customHeight="1" thickBot="1" x14ac:dyDescent="0.3">
      <c r="A39" s="586"/>
      <c r="B39" s="576"/>
      <c r="C39" s="65">
        <v>910</v>
      </c>
      <c r="D39" s="30" t="s">
        <v>38</v>
      </c>
      <c r="E39" s="177">
        <v>10000</v>
      </c>
      <c r="F39" s="537">
        <v>0</v>
      </c>
      <c r="G39" s="538"/>
      <c r="H39" s="177">
        <f>E39</f>
        <v>10000</v>
      </c>
      <c r="I39" s="183">
        <v>6738.3</v>
      </c>
      <c r="J39" s="180">
        <f t="shared" si="3"/>
        <v>0.67383000000000004</v>
      </c>
    </row>
    <row r="40" spans="1:10" ht="33" customHeight="1" thickBot="1" x14ac:dyDescent="0.3">
      <c r="A40" s="586"/>
      <c r="B40" s="27">
        <v>75618</v>
      </c>
      <c r="C40" s="65"/>
      <c r="D40" s="30" t="s">
        <v>47</v>
      </c>
      <c r="E40" s="177">
        <f>E41+E42+E43+E44+E45</f>
        <v>131000</v>
      </c>
      <c r="F40" s="597">
        <v>0</v>
      </c>
      <c r="G40" s="598"/>
      <c r="H40" s="177">
        <v>136100</v>
      </c>
      <c r="I40" s="183">
        <f>I41+I42+I43+I44+I45</f>
        <v>137385.80000000002</v>
      </c>
      <c r="J40" s="180">
        <f t="shared" ref="J40:J52" si="4">I40/H40</f>
        <v>1.0094474650991918</v>
      </c>
    </row>
    <row r="41" spans="1:10" ht="15" customHeight="1" thickBot="1" x14ac:dyDescent="0.3">
      <c r="A41" s="586"/>
      <c r="B41" s="574"/>
      <c r="C41" s="65">
        <v>410</v>
      </c>
      <c r="D41" s="30" t="s">
        <v>48</v>
      </c>
      <c r="E41" s="177">
        <v>10000</v>
      </c>
      <c r="F41" s="537">
        <v>0</v>
      </c>
      <c r="G41" s="538"/>
      <c r="H41" s="177">
        <v>10000</v>
      </c>
      <c r="I41" s="183">
        <v>9597</v>
      </c>
      <c r="J41" s="180">
        <f t="shared" si="4"/>
        <v>0.9597</v>
      </c>
    </row>
    <row r="42" spans="1:10" ht="15" customHeight="1" thickBot="1" x14ac:dyDescent="0.3">
      <c r="A42" s="586"/>
      <c r="B42" s="575"/>
      <c r="C42" s="65">
        <v>460</v>
      </c>
      <c r="D42" s="30" t="s">
        <v>49</v>
      </c>
      <c r="E42" s="177">
        <v>35000</v>
      </c>
      <c r="F42" s="537">
        <v>0</v>
      </c>
      <c r="G42" s="538"/>
      <c r="H42" s="177">
        <v>35000</v>
      </c>
      <c r="I42" s="183">
        <v>36108</v>
      </c>
      <c r="J42" s="180">
        <f t="shared" si="4"/>
        <v>1.0316571428571428</v>
      </c>
    </row>
    <row r="43" spans="1:10" ht="15" customHeight="1" thickBot="1" x14ac:dyDescent="0.3">
      <c r="A43" s="586"/>
      <c r="B43" s="575"/>
      <c r="C43" s="65">
        <v>480</v>
      </c>
      <c r="D43" s="30" t="s">
        <v>50</v>
      </c>
      <c r="E43" s="177">
        <v>45000</v>
      </c>
      <c r="F43" s="532">
        <v>2000</v>
      </c>
      <c r="G43" s="533"/>
      <c r="H43" s="177">
        <v>47000</v>
      </c>
      <c r="I43" s="183">
        <v>47122.54</v>
      </c>
      <c r="J43" s="180">
        <f t="shared" si="4"/>
        <v>1.0026072340425531</v>
      </c>
    </row>
    <row r="44" spans="1:10" ht="15" customHeight="1" thickBot="1" x14ac:dyDescent="0.3">
      <c r="A44" s="586"/>
      <c r="B44" s="575"/>
      <c r="C44" s="65">
        <v>490</v>
      </c>
      <c r="D44" s="30" t="s">
        <v>51</v>
      </c>
      <c r="E44" s="177">
        <v>39000</v>
      </c>
      <c r="F44" s="532">
        <v>5100</v>
      </c>
      <c r="G44" s="533"/>
      <c r="H44" s="177">
        <v>44100</v>
      </c>
      <c r="I44" s="183">
        <v>44558.26</v>
      </c>
      <c r="J44" s="180">
        <f t="shared" si="4"/>
        <v>1.0103913832199547</v>
      </c>
    </row>
    <row r="45" spans="1:10" ht="15" customHeight="1" thickBot="1" x14ac:dyDescent="0.3">
      <c r="A45" s="586"/>
      <c r="B45" s="576"/>
      <c r="C45" s="65">
        <v>690</v>
      </c>
      <c r="D45" s="30" t="s">
        <v>33</v>
      </c>
      <c r="E45" s="177">
        <v>2000</v>
      </c>
      <c r="F45" s="597">
        <v>-2000</v>
      </c>
      <c r="G45" s="599"/>
      <c r="H45" s="177">
        <v>0</v>
      </c>
      <c r="I45" s="183">
        <v>0</v>
      </c>
      <c r="J45" s="180">
        <v>0</v>
      </c>
    </row>
    <row r="46" spans="1:10" ht="15" customHeight="1" thickBot="1" x14ac:dyDescent="0.3">
      <c r="A46" s="586"/>
      <c r="B46" s="27">
        <v>75621</v>
      </c>
      <c r="C46" s="27"/>
      <c r="D46" s="30" t="s">
        <v>52</v>
      </c>
      <c r="E46" s="177">
        <f>E47+E48</f>
        <v>1500261</v>
      </c>
      <c r="F46" s="532">
        <v>0</v>
      </c>
      <c r="G46" s="533"/>
      <c r="H46" s="177">
        <v>1500261</v>
      </c>
      <c r="I46" s="183">
        <f>I47+I48</f>
        <v>1538890.57</v>
      </c>
      <c r="J46" s="180">
        <f t="shared" si="4"/>
        <v>1.0257485664161103</v>
      </c>
    </row>
    <row r="47" spans="1:10" ht="15" customHeight="1" thickBot="1" x14ac:dyDescent="0.3">
      <c r="A47" s="586"/>
      <c r="B47" s="574"/>
      <c r="C47" s="65">
        <v>10</v>
      </c>
      <c r="D47" s="30" t="s">
        <v>53</v>
      </c>
      <c r="E47" s="177">
        <v>1490261</v>
      </c>
      <c r="F47" s="537">
        <v>0</v>
      </c>
      <c r="G47" s="538"/>
      <c r="H47" s="177">
        <f>E47</f>
        <v>1490261</v>
      </c>
      <c r="I47" s="183">
        <v>1523449</v>
      </c>
      <c r="J47" s="180">
        <f t="shared" si="4"/>
        <v>1.0222699245299984</v>
      </c>
    </row>
    <row r="48" spans="1:10" ht="15" customHeight="1" thickBot="1" x14ac:dyDescent="0.3">
      <c r="A48" s="548"/>
      <c r="B48" s="576"/>
      <c r="C48" s="65">
        <v>20</v>
      </c>
      <c r="D48" s="30" t="s">
        <v>54</v>
      </c>
      <c r="E48" s="177">
        <v>10000</v>
      </c>
      <c r="F48" s="532">
        <v>0</v>
      </c>
      <c r="G48" s="533"/>
      <c r="H48" s="177">
        <v>10000</v>
      </c>
      <c r="I48" s="183">
        <v>15441.57</v>
      </c>
      <c r="J48" s="180">
        <v>0.73960000000000004</v>
      </c>
    </row>
    <row r="49" spans="1:10" ht="24.75" customHeight="1" thickBot="1" x14ac:dyDescent="0.3">
      <c r="A49" s="52">
        <v>758</v>
      </c>
      <c r="B49" s="28"/>
      <c r="C49" s="28"/>
      <c r="D49" s="29" t="s">
        <v>55</v>
      </c>
      <c r="E49" s="61">
        <v>2887174</v>
      </c>
      <c r="F49" s="522">
        <v>217127.71</v>
      </c>
      <c r="G49" s="523"/>
      <c r="H49" s="61">
        <v>3104301.71</v>
      </c>
      <c r="I49" s="182">
        <v>3107832.36</v>
      </c>
      <c r="J49" s="180">
        <f t="shared" si="4"/>
        <v>1.0011373411252606</v>
      </c>
    </row>
    <row r="50" spans="1:10" ht="15" customHeight="1" thickBot="1" x14ac:dyDescent="0.3">
      <c r="A50" s="547"/>
      <c r="B50" s="27">
        <v>75801</v>
      </c>
      <c r="C50" s="27"/>
      <c r="D50" s="30" t="s">
        <v>56</v>
      </c>
      <c r="E50" s="177">
        <v>2205333</v>
      </c>
      <c r="F50" s="532">
        <v>214760</v>
      </c>
      <c r="G50" s="533"/>
      <c r="H50" s="177">
        <v>2420093</v>
      </c>
      <c r="I50" s="183">
        <v>2420093</v>
      </c>
      <c r="J50" s="180">
        <f t="shared" si="4"/>
        <v>1</v>
      </c>
    </row>
    <row r="51" spans="1:10" ht="15" customHeight="1" thickBot="1" x14ac:dyDescent="0.3">
      <c r="A51" s="586"/>
      <c r="B51" s="27"/>
      <c r="C51" s="27">
        <v>2920</v>
      </c>
      <c r="D51" s="30" t="s">
        <v>57</v>
      </c>
      <c r="E51" s="177">
        <v>2205333</v>
      </c>
      <c r="F51" s="532">
        <v>214760</v>
      </c>
      <c r="G51" s="533"/>
      <c r="H51" s="177">
        <v>2420093</v>
      </c>
      <c r="I51" s="183">
        <v>2420093</v>
      </c>
      <c r="J51" s="180">
        <f t="shared" si="4"/>
        <v>1</v>
      </c>
    </row>
    <row r="52" spans="1:10" ht="15" customHeight="1" thickBot="1" x14ac:dyDescent="0.3">
      <c r="A52" s="586"/>
      <c r="B52" s="27">
        <v>75807</v>
      </c>
      <c r="C52" s="27"/>
      <c r="D52" s="30" t="s">
        <v>230</v>
      </c>
      <c r="E52" s="302">
        <v>644841</v>
      </c>
      <c r="F52" s="293">
        <v>0</v>
      </c>
      <c r="G52" s="294"/>
      <c r="H52" s="302">
        <v>644841</v>
      </c>
      <c r="I52" s="304">
        <v>644841</v>
      </c>
      <c r="J52" s="306">
        <f t="shared" si="4"/>
        <v>1</v>
      </c>
    </row>
    <row r="53" spans="1:10" ht="15" customHeight="1" thickBot="1" x14ac:dyDescent="0.3">
      <c r="A53" s="586"/>
      <c r="B53" s="27"/>
      <c r="C53" s="27">
        <v>2920</v>
      </c>
      <c r="D53" s="30" t="s">
        <v>57</v>
      </c>
      <c r="E53" s="302">
        <v>644841</v>
      </c>
      <c r="F53" s="293">
        <v>0</v>
      </c>
      <c r="G53" s="294"/>
      <c r="H53" s="302">
        <v>644841</v>
      </c>
      <c r="I53" s="304">
        <v>644841</v>
      </c>
      <c r="J53" s="306">
        <v>0.5</v>
      </c>
    </row>
    <row r="54" spans="1:10" ht="15.75" customHeight="1" thickBot="1" x14ac:dyDescent="0.3">
      <c r="A54" s="586"/>
      <c r="B54" s="212">
        <v>75814</v>
      </c>
      <c r="C54" s="212"/>
      <c r="D54" s="217" t="s">
        <v>58</v>
      </c>
      <c r="E54" s="215">
        <v>37000</v>
      </c>
      <c r="F54" s="562">
        <v>2367.71</v>
      </c>
      <c r="G54" s="562"/>
      <c r="H54" s="215">
        <v>39367.71</v>
      </c>
      <c r="I54" s="215">
        <v>42898.36</v>
      </c>
      <c r="J54" s="216">
        <f>I54/H54</f>
        <v>1.0896839059218837</v>
      </c>
    </row>
    <row r="55" spans="1:10" ht="15" customHeight="1" thickBot="1" x14ac:dyDescent="0.3">
      <c r="A55" s="586"/>
      <c r="B55" s="574"/>
      <c r="C55" s="111">
        <v>920</v>
      </c>
      <c r="D55" s="217" t="s">
        <v>29</v>
      </c>
      <c r="E55" s="215">
        <v>20000</v>
      </c>
      <c r="F55" s="616">
        <v>-10000</v>
      </c>
      <c r="G55" s="616"/>
      <c r="H55" s="215">
        <v>10000</v>
      </c>
      <c r="I55" s="215">
        <v>7985.55</v>
      </c>
      <c r="J55" s="216">
        <f>I55/H55</f>
        <v>0.79855500000000001</v>
      </c>
    </row>
    <row r="56" spans="1:10" ht="27.75" customHeight="1" thickBot="1" x14ac:dyDescent="0.3">
      <c r="A56" s="586"/>
      <c r="B56" s="575"/>
      <c r="C56" s="65">
        <v>970</v>
      </c>
      <c r="D56" s="30" t="s">
        <v>59</v>
      </c>
      <c r="E56" s="208">
        <v>0</v>
      </c>
      <c r="F56" s="532">
        <v>0</v>
      </c>
      <c r="G56" s="533"/>
      <c r="H56" s="208">
        <v>0</v>
      </c>
      <c r="I56" s="215">
        <v>5545.1</v>
      </c>
      <c r="J56" s="216">
        <v>0</v>
      </c>
    </row>
    <row r="57" spans="1:10" ht="48.75" customHeight="1" thickBot="1" x14ac:dyDescent="0.3">
      <c r="A57" s="586"/>
      <c r="B57" s="576"/>
      <c r="C57" s="65">
        <v>2030</v>
      </c>
      <c r="D57" s="30" t="str">
        <f>$D$68</f>
        <v>Dotacje celowe otrzymane z budżetu państwa na realizację własnych zadań bieżących gmin (związków gmin)</v>
      </c>
      <c r="E57" s="255">
        <v>17000</v>
      </c>
      <c r="F57" s="407">
        <v>12367.71</v>
      </c>
      <c r="G57" s="254">
        <v>29367.71</v>
      </c>
      <c r="H57" s="255">
        <v>29367.71</v>
      </c>
      <c r="I57" s="256">
        <v>29367.71</v>
      </c>
      <c r="J57" s="257">
        <v>1</v>
      </c>
    </row>
    <row r="58" spans="1:10" ht="18.75" customHeight="1" thickBot="1" x14ac:dyDescent="0.3">
      <c r="A58" s="52">
        <v>801</v>
      </c>
      <c r="B58" s="28"/>
      <c r="C58" s="28"/>
      <c r="D58" s="29" t="s">
        <v>11</v>
      </c>
      <c r="E58" s="61">
        <f>E62+E71</f>
        <v>60000</v>
      </c>
      <c r="F58" s="522">
        <v>181202.51</v>
      </c>
      <c r="G58" s="523"/>
      <c r="H58" s="61">
        <v>241202.51</v>
      </c>
      <c r="I58" s="182">
        <v>221161.88</v>
      </c>
      <c r="J58" s="180">
        <f t="shared" ref="J58" si="5">I58/H58</f>
        <v>0.91691367556664316</v>
      </c>
    </row>
    <row r="59" spans="1:10" ht="18.75" customHeight="1" thickBot="1" x14ac:dyDescent="0.3">
      <c r="A59" s="300"/>
      <c r="B59" s="354">
        <v>80101</v>
      </c>
      <c r="C59" s="357"/>
      <c r="D59" s="39" t="s">
        <v>234</v>
      </c>
      <c r="E59" s="347"/>
      <c r="F59" s="340">
        <v>100</v>
      </c>
      <c r="G59" s="341"/>
      <c r="H59" s="353">
        <v>100</v>
      </c>
      <c r="I59" s="338">
        <v>27</v>
      </c>
      <c r="J59" s="290">
        <v>0.27</v>
      </c>
    </row>
    <row r="60" spans="1:10" ht="18.75" customHeight="1" thickBot="1" x14ac:dyDescent="0.3">
      <c r="A60" s="300"/>
      <c r="B60" s="31"/>
      <c r="C60" s="112">
        <v>690</v>
      </c>
      <c r="D60" s="426" t="s">
        <v>235</v>
      </c>
      <c r="E60" s="423"/>
      <c r="F60" s="340">
        <v>100</v>
      </c>
      <c r="G60" s="341"/>
      <c r="H60" s="351">
        <v>100</v>
      </c>
      <c r="I60" s="338">
        <v>27</v>
      </c>
      <c r="J60" s="290">
        <v>0.27</v>
      </c>
    </row>
    <row r="61" spans="1:10" ht="74.25" customHeight="1" thickBot="1" x14ac:dyDescent="0.3">
      <c r="A61" s="413"/>
      <c r="B61" s="31"/>
      <c r="C61" s="419">
        <v>2710</v>
      </c>
      <c r="D61" s="32" t="s">
        <v>263</v>
      </c>
      <c r="E61" s="351"/>
      <c r="F61" s="403">
        <v>8965</v>
      </c>
      <c r="G61" s="404"/>
      <c r="H61" s="351">
        <v>8965</v>
      </c>
      <c r="I61" s="408">
        <v>8965</v>
      </c>
      <c r="J61" s="410">
        <v>1</v>
      </c>
    </row>
    <row r="62" spans="1:10" ht="22.5" customHeight="1" x14ac:dyDescent="0.25">
      <c r="A62" s="547"/>
      <c r="B62" s="574">
        <v>80104</v>
      </c>
      <c r="C62" s="574"/>
      <c r="D62" s="577" t="s">
        <v>60</v>
      </c>
      <c r="E62" s="534">
        <f>E66+E67+E68</f>
        <v>57000</v>
      </c>
      <c r="F62" s="524">
        <f>F68</f>
        <v>28174</v>
      </c>
      <c r="G62" s="525"/>
      <c r="H62" s="534">
        <f>H66+H67+H68</f>
        <v>85174</v>
      </c>
      <c r="I62" s="534">
        <f>I66+I67+I68</f>
        <v>84732.5</v>
      </c>
      <c r="J62" s="539">
        <f>I62/H62</f>
        <v>0.99481649329607624</v>
      </c>
    </row>
    <row r="63" spans="1:10" ht="15" hidden="1" customHeight="1" x14ac:dyDescent="0.25">
      <c r="A63" s="586"/>
      <c r="B63" s="575"/>
      <c r="C63" s="575"/>
      <c r="D63" s="578"/>
      <c r="E63" s="535"/>
      <c r="F63" s="526"/>
      <c r="G63" s="527"/>
      <c r="H63" s="535"/>
      <c r="I63" s="535"/>
      <c r="J63" s="540"/>
    </row>
    <row r="64" spans="1:10" ht="0.75" customHeight="1" thickBot="1" x14ac:dyDescent="0.3">
      <c r="A64" s="586"/>
      <c r="B64" s="575"/>
      <c r="C64" s="575"/>
      <c r="D64" s="578"/>
      <c r="E64" s="535"/>
      <c r="F64" s="526"/>
      <c r="G64" s="527"/>
      <c r="H64" s="535"/>
      <c r="I64" s="535"/>
      <c r="J64" s="540"/>
    </row>
    <row r="65" spans="1:10" ht="15.75" hidden="1" customHeight="1" thickBot="1" x14ac:dyDescent="0.3">
      <c r="A65" s="586"/>
      <c r="B65" s="576"/>
      <c r="C65" s="576"/>
      <c r="D65" s="579"/>
      <c r="E65" s="536"/>
      <c r="F65" s="528"/>
      <c r="G65" s="529"/>
      <c r="H65" s="536"/>
      <c r="I65" s="536"/>
      <c r="J65" s="541"/>
    </row>
    <row r="66" spans="1:10" ht="30.75" customHeight="1" thickBot="1" x14ac:dyDescent="0.3">
      <c r="A66" s="586"/>
      <c r="B66" s="574"/>
      <c r="C66" s="111">
        <v>660</v>
      </c>
      <c r="D66" s="181" t="s">
        <v>206</v>
      </c>
      <c r="E66" s="183">
        <v>12000</v>
      </c>
      <c r="F66" s="537">
        <v>0</v>
      </c>
      <c r="G66" s="538"/>
      <c r="H66" s="183">
        <v>12000</v>
      </c>
      <c r="I66" s="183">
        <v>11157</v>
      </c>
      <c r="J66" s="180">
        <f>I66/H66</f>
        <v>0.92974999999999997</v>
      </c>
    </row>
    <row r="67" spans="1:10" ht="47.25" customHeight="1" thickBot="1" x14ac:dyDescent="0.3">
      <c r="A67" s="586"/>
      <c r="B67" s="575"/>
      <c r="C67" s="111">
        <v>670</v>
      </c>
      <c r="D67" s="39" t="s">
        <v>207</v>
      </c>
      <c r="E67" s="175">
        <v>45000</v>
      </c>
      <c r="F67" s="537">
        <v>0</v>
      </c>
      <c r="G67" s="538"/>
      <c r="H67" s="175">
        <f>E67</f>
        <v>45000</v>
      </c>
      <c r="I67" s="183">
        <v>45401.5</v>
      </c>
      <c r="J67" s="180">
        <f>I67/H67</f>
        <v>1.0089222222222223</v>
      </c>
    </row>
    <row r="68" spans="1:10" ht="8.25" customHeight="1" x14ac:dyDescent="0.25">
      <c r="A68" s="586"/>
      <c r="B68" s="575"/>
      <c r="C68" s="571">
        <v>2030</v>
      </c>
      <c r="D68" s="577" t="s">
        <v>61</v>
      </c>
      <c r="E68" s="534">
        <v>0</v>
      </c>
      <c r="F68" s="524">
        <v>28174</v>
      </c>
      <c r="G68" s="525"/>
      <c r="H68" s="534">
        <f>F68</f>
        <v>28174</v>
      </c>
      <c r="I68" s="534">
        <v>28174</v>
      </c>
      <c r="J68" s="539">
        <f>I68/H68</f>
        <v>1</v>
      </c>
    </row>
    <row r="69" spans="1:10" ht="25.5" customHeight="1" x14ac:dyDescent="0.25">
      <c r="A69" s="586"/>
      <c r="B69" s="575"/>
      <c r="C69" s="572"/>
      <c r="D69" s="578"/>
      <c r="E69" s="535"/>
      <c r="F69" s="526"/>
      <c r="G69" s="527"/>
      <c r="H69" s="535"/>
      <c r="I69" s="535"/>
      <c r="J69" s="540"/>
    </row>
    <row r="70" spans="1:10" ht="12" customHeight="1" thickBot="1" x14ac:dyDescent="0.3">
      <c r="A70" s="586"/>
      <c r="B70" s="576"/>
      <c r="C70" s="573"/>
      <c r="D70" s="579"/>
      <c r="E70" s="536"/>
      <c r="F70" s="528"/>
      <c r="G70" s="529"/>
      <c r="H70" s="536"/>
      <c r="I70" s="536"/>
      <c r="J70" s="541"/>
    </row>
    <row r="71" spans="1:10" ht="15" customHeight="1" thickBot="1" x14ac:dyDescent="0.3">
      <c r="A71" s="586"/>
      <c r="B71" s="171">
        <v>80110</v>
      </c>
      <c r="C71" s="27"/>
      <c r="D71" s="30" t="s">
        <v>12</v>
      </c>
      <c r="E71" s="177">
        <f>E72</f>
        <v>3000</v>
      </c>
      <c r="F71" s="537">
        <v>0</v>
      </c>
      <c r="G71" s="538"/>
      <c r="H71" s="177">
        <f>H72</f>
        <v>927.51</v>
      </c>
      <c r="I71" s="183">
        <f>I72</f>
        <v>912.78</v>
      </c>
      <c r="J71" s="180">
        <f>I71/H71</f>
        <v>0.98411876960895295</v>
      </c>
    </row>
    <row r="72" spans="1:10" ht="54.75" customHeight="1" thickBot="1" x14ac:dyDescent="0.3">
      <c r="A72" s="586"/>
      <c r="B72" s="27"/>
      <c r="C72" s="27">
        <v>2440</v>
      </c>
      <c r="D72" s="30" t="s">
        <v>62</v>
      </c>
      <c r="E72" s="177">
        <v>3000</v>
      </c>
      <c r="F72" s="537">
        <v>-2072.4899999999998</v>
      </c>
      <c r="G72" s="538"/>
      <c r="H72" s="177">
        <v>927.51</v>
      </c>
      <c r="I72" s="183">
        <v>912.78</v>
      </c>
      <c r="J72" s="180">
        <f>I72/H72</f>
        <v>0.98411876960895295</v>
      </c>
    </row>
    <row r="73" spans="1:10" ht="15" customHeight="1" thickBot="1" x14ac:dyDescent="0.3">
      <c r="A73" s="586"/>
      <c r="B73" s="27">
        <v>80148</v>
      </c>
      <c r="C73" s="27"/>
      <c r="D73" s="30" t="s">
        <v>236</v>
      </c>
      <c r="E73" s="302">
        <v>0</v>
      </c>
      <c r="F73" s="385">
        <v>114000</v>
      </c>
      <c r="G73" s="295"/>
      <c r="H73" s="302">
        <v>114000</v>
      </c>
      <c r="I73" s="304">
        <v>94488.6</v>
      </c>
      <c r="J73" s="306">
        <f>I73/H73</f>
        <v>0.82884736842105267</v>
      </c>
    </row>
    <row r="74" spans="1:10" ht="15" customHeight="1" thickBot="1" x14ac:dyDescent="0.3">
      <c r="A74" s="586"/>
      <c r="B74" s="27"/>
      <c r="C74" s="65">
        <v>830</v>
      </c>
      <c r="D74" s="30" t="s">
        <v>30</v>
      </c>
      <c r="E74" s="302">
        <v>0</v>
      </c>
      <c r="F74" s="293">
        <v>110000</v>
      </c>
      <c r="G74" s="295">
        <v>1100</v>
      </c>
      <c r="H74" s="302">
        <v>110000</v>
      </c>
      <c r="I74" s="304">
        <v>91938.6</v>
      </c>
      <c r="J74" s="306">
        <v>0.46789999999999998</v>
      </c>
    </row>
    <row r="75" spans="1:10" ht="15" customHeight="1" thickBot="1" x14ac:dyDescent="0.3">
      <c r="A75" s="586"/>
      <c r="B75" s="27"/>
      <c r="C75" s="65">
        <v>970</v>
      </c>
      <c r="D75" s="30" t="s">
        <v>237</v>
      </c>
      <c r="E75" s="302">
        <v>0</v>
      </c>
      <c r="F75" s="293">
        <v>4000</v>
      </c>
      <c r="G75" s="295"/>
      <c r="H75" s="302">
        <v>4000</v>
      </c>
      <c r="I75" s="304">
        <v>2550</v>
      </c>
      <c r="J75" s="306">
        <v>0.32019999999999998</v>
      </c>
    </row>
    <row r="76" spans="1:10" ht="90.75" customHeight="1" thickBot="1" x14ac:dyDescent="0.3">
      <c r="A76" s="586"/>
      <c r="B76" s="27">
        <v>80149</v>
      </c>
      <c r="C76" s="27"/>
      <c r="D76" s="30" t="s">
        <v>199</v>
      </c>
      <c r="E76" s="177">
        <v>0</v>
      </c>
      <c r="F76" s="530">
        <f>F77</f>
        <v>32036</v>
      </c>
      <c r="G76" s="531"/>
      <c r="H76" s="177">
        <f>F76</f>
        <v>32036</v>
      </c>
      <c r="I76" s="183">
        <v>32036</v>
      </c>
      <c r="J76" s="180">
        <f t="shared" ref="J76:J81" si="6">I76/H76</f>
        <v>1</v>
      </c>
    </row>
    <row r="77" spans="1:10" ht="48.75" customHeight="1" thickBot="1" x14ac:dyDescent="0.3">
      <c r="A77" s="548"/>
      <c r="B77" s="27"/>
      <c r="C77" s="27">
        <v>2030</v>
      </c>
      <c r="D77" s="181" t="s">
        <v>61</v>
      </c>
      <c r="E77" s="177">
        <v>0</v>
      </c>
      <c r="F77" s="532">
        <v>32036</v>
      </c>
      <c r="G77" s="533"/>
      <c r="H77" s="177">
        <f>F77</f>
        <v>32036</v>
      </c>
      <c r="I77" s="183">
        <v>32036</v>
      </c>
      <c r="J77" s="180">
        <f t="shared" si="6"/>
        <v>1</v>
      </c>
    </row>
    <row r="78" spans="1:10" ht="21.75" customHeight="1" thickBot="1" x14ac:dyDescent="0.3">
      <c r="A78" s="166">
        <v>852</v>
      </c>
      <c r="B78" s="28"/>
      <c r="C78" s="28"/>
      <c r="D78" s="29" t="s">
        <v>22</v>
      </c>
      <c r="E78" s="61">
        <v>262000</v>
      </c>
      <c r="F78" s="522">
        <v>70899</v>
      </c>
      <c r="G78" s="523"/>
      <c r="H78" s="61">
        <v>333499</v>
      </c>
      <c r="I78" s="182">
        <v>334913.48</v>
      </c>
      <c r="J78" s="180">
        <f t="shared" si="6"/>
        <v>1.0042413320579671</v>
      </c>
    </row>
    <row r="79" spans="1:10" ht="79.5" customHeight="1" thickBot="1" x14ac:dyDescent="0.3">
      <c r="A79" s="512"/>
      <c r="B79" s="27">
        <v>85213</v>
      </c>
      <c r="C79" s="27"/>
      <c r="D79" s="30" t="s">
        <v>23</v>
      </c>
      <c r="E79" s="177">
        <f>E80</f>
        <v>15000</v>
      </c>
      <c r="F79" s="532">
        <v>801</v>
      </c>
      <c r="G79" s="533"/>
      <c r="H79" s="177">
        <f>H80</f>
        <v>15801</v>
      </c>
      <c r="I79" s="183">
        <f>I80</f>
        <v>15441.88</v>
      </c>
      <c r="J79" s="180">
        <f t="shared" si="6"/>
        <v>0.97727232453642165</v>
      </c>
    </row>
    <row r="80" spans="1:10" ht="46.5" customHeight="1" thickBot="1" x14ac:dyDescent="0.3">
      <c r="A80" s="512"/>
      <c r="B80" s="27"/>
      <c r="C80" s="27">
        <v>2030</v>
      </c>
      <c r="D80" s="30" t="s">
        <v>61</v>
      </c>
      <c r="E80" s="177">
        <v>15000</v>
      </c>
      <c r="F80" s="532">
        <v>801</v>
      </c>
      <c r="G80" s="533"/>
      <c r="H80" s="177">
        <v>15801</v>
      </c>
      <c r="I80" s="183">
        <v>15441.88</v>
      </c>
      <c r="J80" s="180">
        <f t="shared" si="6"/>
        <v>0.97727232453642165</v>
      </c>
    </row>
    <row r="81" spans="1:10" ht="0.75" hidden="1" customHeight="1" x14ac:dyDescent="0.25">
      <c r="A81" s="512"/>
      <c r="B81" s="574">
        <v>85214</v>
      </c>
      <c r="C81" s="574"/>
      <c r="D81" s="577" t="s">
        <v>64</v>
      </c>
      <c r="E81" s="534">
        <f>E84</f>
        <v>5000</v>
      </c>
      <c r="F81" s="524">
        <v>6895</v>
      </c>
      <c r="G81" s="525"/>
      <c r="H81" s="534">
        <v>11895</v>
      </c>
      <c r="I81" s="534">
        <v>11881.32</v>
      </c>
      <c r="J81" s="539">
        <f t="shared" si="6"/>
        <v>0.9988499369482976</v>
      </c>
    </row>
    <row r="82" spans="1:10" ht="15" customHeight="1" x14ac:dyDescent="0.25">
      <c r="A82" s="512"/>
      <c r="B82" s="575"/>
      <c r="C82" s="575"/>
      <c r="D82" s="578"/>
      <c r="E82" s="535"/>
      <c r="F82" s="526"/>
      <c r="G82" s="527"/>
      <c r="H82" s="535"/>
      <c r="I82" s="535"/>
      <c r="J82" s="540"/>
    </row>
    <row r="83" spans="1:10" ht="15.75" customHeight="1" thickBot="1" x14ac:dyDescent="0.3">
      <c r="A83" s="512"/>
      <c r="B83" s="576"/>
      <c r="C83" s="576"/>
      <c r="D83" s="579"/>
      <c r="E83" s="536"/>
      <c r="F83" s="528"/>
      <c r="G83" s="529"/>
      <c r="H83" s="536"/>
      <c r="I83" s="536"/>
      <c r="J83" s="541"/>
    </row>
    <row r="84" spans="1:10" ht="15" customHeight="1" thickBot="1" x14ac:dyDescent="0.3">
      <c r="A84" s="512"/>
      <c r="B84" s="27"/>
      <c r="C84" s="27">
        <v>2030</v>
      </c>
      <c r="D84" s="30" t="s">
        <v>61</v>
      </c>
      <c r="E84" s="177">
        <v>5000</v>
      </c>
      <c r="F84" s="532">
        <v>6895</v>
      </c>
      <c r="G84" s="533"/>
      <c r="H84" s="177">
        <v>11895</v>
      </c>
      <c r="I84" s="183">
        <v>11881.32</v>
      </c>
      <c r="J84" s="180">
        <f t="shared" ref="J84:J88" si="7">I84/H84</f>
        <v>0.9988499369482976</v>
      </c>
    </row>
    <row r="85" spans="1:10" ht="15" customHeight="1" thickBot="1" x14ac:dyDescent="0.3">
      <c r="A85" s="512"/>
      <c r="B85" s="27">
        <v>85216</v>
      </c>
      <c r="C85" s="27"/>
      <c r="D85" s="30" t="s">
        <v>65</v>
      </c>
      <c r="E85" s="177">
        <f>E86</f>
        <v>125000</v>
      </c>
      <c r="F85" s="532">
        <v>55703</v>
      </c>
      <c r="G85" s="533"/>
      <c r="H85" s="177">
        <v>180703</v>
      </c>
      <c r="I85" s="183">
        <v>176637.1</v>
      </c>
      <c r="J85" s="180">
        <f t="shared" si="7"/>
        <v>0.9774995434497491</v>
      </c>
    </row>
    <row r="86" spans="1:10" ht="15" customHeight="1" thickBot="1" x14ac:dyDescent="0.3">
      <c r="A86" s="512"/>
      <c r="B86" s="27"/>
      <c r="C86" s="27">
        <v>2030</v>
      </c>
      <c r="D86" s="30" t="s">
        <v>61</v>
      </c>
      <c r="E86" s="177">
        <v>125000</v>
      </c>
      <c r="F86" s="532">
        <v>55703</v>
      </c>
      <c r="G86" s="533"/>
      <c r="H86" s="177">
        <v>180703</v>
      </c>
      <c r="I86" s="183">
        <v>176637.1</v>
      </c>
      <c r="J86" s="180">
        <f t="shared" si="7"/>
        <v>0.9774995434497491</v>
      </c>
    </row>
    <row r="87" spans="1:10" ht="15" customHeight="1" thickBot="1" x14ac:dyDescent="0.3">
      <c r="A87" s="512"/>
      <c r="B87" s="27">
        <v>85219</v>
      </c>
      <c r="C87" s="27"/>
      <c r="D87" s="30" t="s">
        <v>66</v>
      </c>
      <c r="E87" s="177">
        <f>E88</f>
        <v>68000</v>
      </c>
      <c r="F87" s="532">
        <v>7500</v>
      </c>
      <c r="G87" s="533"/>
      <c r="H87" s="177">
        <v>75500</v>
      </c>
      <c r="I87" s="183">
        <f>I88</f>
        <v>75500</v>
      </c>
      <c r="J87" s="180">
        <f t="shared" si="7"/>
        <v>1</v>
      </c>
    </row>
    <row r="88" spans="1:10" ht="15" customHeight="1" thickBot="1" x14ac:dyDescent="0.3">
      <c r="A88" s="512"/>
      <c r="B88" s="27"/>
      <c r="C88" s="27">
        <v>2030</v>
      </c>
      <c r="D88" s="30" t="s">
        <v>61</v>
      </c>
      <c r="E88" s="177">
        <v>68000</v>
      </c>
      <c r="F88" s="532">
        <v>7500</v>
      </c>
      <c r="G88" s="533"/>
      <c r="H88" s="177">
        <v>75500</v>
      </c>
      <c r="I88" s="183">
        <v>75500</v>
      </c>
      <c r="J88" s="180">
        <f t="shared" si="7"/>
        <v>1</v>
      </c>
    </row>
    <row r="89" spans="1:10" ht="33" customHeight="1" thickBot="1" x14ac:dyDescent="0.3">
      <c r="A89" s="512"/>
      <c r="B89" s="27">
        <v>85228</v>
      </c>
      <c r="C89" s="27"/>
      <c r="D89" s="30" t="s">
        <v>67</v>
      </c>
      <c r="E89" s="177">
        <v>0</v>
      </c>
      <c r="F89" s="537">
        <v>0</v>
      </c>
      <c r="G89" s="538"/>
      <c r="H89" s="177">
        <v>0</v>
      </c>
      <c r="I89" s="183">
        <v>9156.48</v>
      </c>
      <c r="J89" s="216">
        <v>0</v>
      </c>
    </row>
    <row r="90" spans="1:10" ht="47.25" customHeight="1" x14ac:dyDescent="0.25">
      <c r="A90" s="512"/>
      <c r="B90" s="574"/>
      <c r="C90" s="571">
        <v>970</v>
      </c>
      <c r="D90" s="577" t="s">
        <v>63</v>
      </c>
      <c r="E90" s="534">
        <v>0</v>
      </c>
      <c r="F90" s="542">
        <v>0</v>
      </c>
      <c r="G90" s="543"/>
      <c r="H90" s="534">
        <v>0</v>
      </c>
      <c r="I90" s="534">
        <v>156.47999999999999</v>
      </c>
      <c r="J90" s="539">
        <v>0</v>
      </c>
    </row>
    <row r="91" spans="1:10" ht="15.75" customHeight="1" thickBot="1" x14ac:dyDescent="0.3">
      <c r="A91" s="512"/>
      <c r="B91" s="576"/>
      <c r="C91" s="573"/>
      <c r="D91" s="579"/>
      <c r="E91" s="536"/>
      <c r="F91" s="544"/>
      <c r="G91" s="545"/>
      <c r="H91" s="536"/>
      <c r="I91" s="536"/>
      <c r="J91" s="541"/>
    </row>
    <row r="92" spans="1:10" ht="15" customHeight="1" thickBot="1" x14ac:dyDescent="0.3">
      <c r="A92" s="512"/>
      <c r="B92" s="40">
        <v>85230</v>
      </c>
      <c r="C92" s="27"/>
      <c r="D92" s="30" t="s">
        <v>231</v>
      </c>
      <c r="E92" s="177">
        <f>E93</f>
        <v>49000</v>
      </c>
      <c r="F92" s="532">
        <f>F93</f>
        <v>0</v>
      </c>
      <c r="G92" s="533"/>
      <c r="H92" s="177">
        <f>H93</f>
        <v>49000</v>
      </c>
      <c r="I92" s="183">
        <v>46140.22</v>
      </c>
      <c r="J92" s="180">
        <f t="shared" ref="J92:J94" si="8">I92/H92</f>
        <v>0.94163714285714284</v>
      </c>
    </row>
    <row r="93" spans="1:10" ht="48" customHeight="1" thickBot="1" x14ac:dyDescent="0.3">
      <c r="A93" s="546"/>
      <c r="B93" s="34"/>
      <c r="C93" s="27">
        <v>2030</v>
      </c>
      <c r="D93" s="30" t="s">
        <v>61</v>
      </c>
      <c r="E93" s="177">
        <v>49000</v>
      </c>
      <c r="F93" s="532">
        <v>0</v>
      </c>
      <c r="G93" s="533"/>
      <c r="H93" s="177">
        <f>E93</f>
        <v>49000</v>
      </c>
      <c r="I93" s="183">
        <v>46140.22</v>
      </c>
      <c r="J93" s="180">
        <f t="shared" si="8"/>
        <v>0.94163714285714284</v>
      </c>
    </row>
    <row r="94" spans="1:10" ht="20.25" customHeight="1" x14ac:dyDescent="0.25">
      <c r="A94" s="547">
        <v>854</v>
      </c>
      <c r="B94" s="511"/>
      <c r="C94" s="511"/>
      <c r="D94" s="589" t="s">
        <v>68</v>
      </c>
      <c r="E94" s="550">
        <f>E96</f>
        <v>0</v>
      </c>
      <c r="F94" s="556">
        <v>2466</v>
      </c>
      <c r="G94" s="557"/>
      <c r="H94" s="550">
        <v>2466</v>
      </c>
      <c r="I94" s="550">
        <v>2466</v>
      </c>
      <c r="J94" s="553">
        <f t="shared" si="8"/>
        <v>1</v>
      </c>
    </row>
    <row r="95" spans="1:10" ht="11.25" customHeight="1" thickBot="1" x14ac:dyDescent="0.3">
      <c r="A95" s="548"/>
      <c r="B95" s="546"/>
      <c r="C95" s="546"/>
      <c r="D95" s="591"/>
      <c r="E95" s="552"/>
      <c r="F95" s="558"/>
      <c r="G95" s="559"/>
      <c r="H95" s="552"/>
      <c r="I95" s="552"/>
      <c r="J95" s="555"/>
    </row>
    <row r="96" spans="1:10" ht="15" customHeight="1" thickBot="1" x14ac:dyDescent="0.3">
      <c r="A96" s="547"/>
      <c r="B96" s="27">
        <v>85415</v>
      </c>
      <c r="C96" s="28"/>
      <c r="D96" s="30" t="s">
        <v>69</v>
      </c>
      <c r="E96" s="60">
        <f>E97</f>
        <v>0</v>
      </c>
      <c r="F96" s="562">
        <f>F97</f>
        <v>2466</v>
      </c>
      <c r="G96" s="562"/>
      <c r="H96" s="177">
        <f>H97</f>
        <v>2466</v>
      </c>
      <c r="I96" s="183">
        <f>I97</f>
        <v>2466</v>
      </c>
      <c r="J96" s="180">
        <f>I96/H96</f>
        <v>1</v>
      </c>
    </row>
    <row r="97" spans="1:10" ht="15" customHeight="1" thickBot="1" x14ac:dyDescent="0.3">
      <c r="A97" s="548"/>
      <c r="B97" s="207"/>
      <c r="C97" s="27">
        <v>2030</v>
      </c>
      <c r="D97" s="30" t="s">
        <v>61</v>
      </c>
      <c r="E97" s="60">
        <v>0</v>
      </c>
      <c r="F97" s="562">
        <v>2466</v>
      </c>
      <c r="G97" s="562"/>
      <c r="H97" s="177">
        <f>F97</f>
        <v>2466</v>
      </c>
      <c r="I97" s="183">
        <v>2466</v>
      </c>
      <c r="J97" s="180">
        <f>I97/H97</f>
        <v>1</v>
      </c>
    </row>
    <row r="98" spans="1:10" ht="15" customHeight="1" thickBot="1" x14ac:dyDescent="0.3">
      <c r="A98" s="52">
        <v>855</v>
      </c>
      <c r="B98" s="296"/>
      <c r="C98" s="354"/>
      <c r="D98" s="35" t="s">
        <v>219</v>
      </c>
      <c r="E98" s="447">
        <v>41000</v>
      </c>
      <c r="F98" s="448">
        <v>-6203</v>
      </c>
      <c r="G98" s="344"/>
      <c r="H98" s="424">
        <v>34797</v>
      </c>
      <c r="I98" s="415">
        <v>29360.59</v>
      </c>
      <c r="J98" s="416">
        <v>0.84370000000000001</v>
      </c>
    </row>
    <row r="99" spans="1:10" ht="65.25" customHeight="1" thickBot="1" x14ac:dyDescent="0.3">
      <c r="A99" s="301"/>
      <c r="B99" s="296">
        <v>85502</v>
      </c>
      <c r="C99" s="348"/>
      <c r="D99" s="30" t="s">
        <v>232</v>
      </c>
      <c r="E99" s="60">
        <v>41000</v>
      </c>
      <c r="F99" s="372">
        <v>-20000</v>
      </c>
      <c r="G99" s="343"/>
      <c r="H99" s="350">
        <v>21000</v>
      </c>
      <c r="I99" s="291">
        <v>23630.12</v>
      </c>
      <c r="J99" s="290">
        <v>1.1252</v>
      </c>
    </row>
    <row r="100" spans="1:10" ht="50.25" customHeight="1" thickBot="1" x14ac:dyDescent="0.3">
      <c r="A100" s="301"/>
      <c r="B100" s="296"/>
      <c r="C100" s="354">
        <v>2350</v>
      </c>
      <c r="D100" s="39" t="s">
        <v>233</v>
      </c>
      <c r="E100" s="370">
        <v>41000</v>
      </c>
      <c r="F100" s="345">
        <v>-41000</v>
      </c>
      <c r="G100" s="344"/>
      <c r="H100" s="347">
        <v>0</v>
      </c>
      <c r="I100" s="291">
        <v>0</v>
      </c>
      <c r="J100" s="290">
        <v>0</v>
      </c>
    </row>
    <row r="101" spans="1:10" ht="62.25" customHeight="1" thickBot="1" x14ac:dyDescent="0.3">
      <c r="A101" s="301"/>
      <c r="B101" s="296"/>
      <c r="C101" s="425">
        <v>2360</v>
      </c>
      <c r="D101" s="32" t="s">
        <v>63</v>
      </c>
      <c r="E101" s="321">
        <v>0</v>
      </c>
      <c r="F101" s="139">
        <v>21000</v>
      </c>
      <c r="G101" s="292">
        <v>2</v>
      </c>
      <c r="H101" s="303">
        <v>21000</v>
      </c>
      <c r="I101" s="291">
        <v>23630.12</v>
      </c>
      <c r="J101" s="290">
        <v>1.1252</v>
      </c>
    </row>
    <row r="102" spans="1:10" ht="33.75" customHeight="1" thickBot="1" x14ac:dyDescent="0.3">
      <c r="A102" s="421"/>
      <c r="B102" s="420">
        <v>85504</v>
      </c>
      <c r="C102" s="425"/>
      <c r="D102" s="449" t="s">
        <v>264</v>
      </c>
      <c r="E102" s="321">
        <v>0</v>
      </c>
      <c r="F102" s="403">
        <v>13797</v>
      </c>
      <c r="G102" s="405"/>
      <c r="H102" s="351">
        <v>13797</v>
      </c>
      <c r="I102" s="408">
        <v>5730.47</v>
      </c>
      <c r="J102" s="410">
        <v>0.4153</v>
      </c>
    </row>
    <row r="103" spans="1:10" ht="54" customHeight="1" thickBot="1" x14ac:dyDescent="0.3">
      <c r="A103" s="421"/>
      <c r="B103" s="420"/>
      <c r="C103" s="31">
        <v>2030</v>
      </c>
      <c r="D103" s="30" t="s">
        <v>61</v>
      </c>
      <c r="E103" s="321">
        <v>0</v>
      </c>
      <c r="F103" s="403">
        <v>13797</v>
      </c>
      <c r="G103" s="405"/>
      <c r="H103" s="351">
        <v>13797</v>
      </c>
      <c r="I103" s="408">
        <v>5730.47</v>
      </c>
      <c r="J103" s="410">
        <v>0.4153</v>
      </c>
    </row>
    <row r="104" spans="1:10" ht="18" customHeight="1" x14ac:dyDescent="0.25">
      <c r="A104" s="547">
        <v>900</v>
      </c>
      <c r="B104" s="574"/>
      <c r="C104" s="574"/>
      <c r="D104" s="589" t="s">
        <v>70</v>
      </c>
      <c r="E104" s="550">
        <f>E122+E127</f>
        <v>437000</v>
      </c>
      <c r="F104" s="556">
        <v>-48870</v>
      </c>
      <c r="G104" s="557"/>
      <c r="H104" s="550">
        <v>388130</v>
      </c>
      <c r="I104" s="550">
        <v>364396.34</v>
      </c>
      <c r="J104" s="553">
        <f>I104/H104</f>
        <v>0.93885126117537943</v>
      </c>
    </row>
    <row r="105" spans="1:10" ht="15" hidden="1" customHeight="1" x14ac:dyDescent="0.25">
      <c r="A105" s="586"/>
      <c r="B105" s="575"/>
      <c r="C105" s="575"/>
      <c r="D105" s="590"/>
      <c r="E105" s="551"/>
      <c r="F105" s="558"/>
      <c r="G105" s="559"/>
      <c r="H105" s="551"/>
      <c r="I105" s="551"/>
      <c r="J105" s="554"/>
    </row>
    <row r="106" spans="1:10" ht="15" hidden="1" customHeight="1" x14ac:dyDescent="0.25">
      <c r="A106" s="586"/>
      <c r="B106" s="575"/>
      <c r="C106" s="575"/>
      <c r="D106" s="590"/>
      <c r="E106" s="551"/>
      <c r="F106" s="558"/>
      <c r="G106" s="559"/>
      <c r="H106" s="551"/>
      <c r="I106" s="551"/>
      <c r="J106" s="554"/>
    </row>
    <row r="107" spans="1:10" ht="3.75" hidden="1" customHeight="1" x14ac:dyDescent="0.25">
      <c r="A107" s="586"/>
      <c r="B107" s="575"/>
      <c r="C107" s="575"/>
      <c r="D107" s="590"/>
      <c r="E107" s="551"/>
      <c r="F107" s="558"/>
      <c r="G107" s="559"/>
      <c r="H107" s="551"/>
      <c r="I107" s="551"/>
      <c r="J107" s="554"/>
    </row>
    <row r="108" spans="1:10" ht="15" hidden="1" customHeight="1" x14ac:dyDescent="0.25">
      <c r="A108" s="586"/>
      <c r="B108" s="575"/>
      <c r="C108" s="575"/>
      <c r="D108" s="590"/>
      <c r="E108" s="551"/>
      <c r="F108" s="558"/>
      <c r="G108" s="559"/>
      <c r="H108" s="551"/>
      <c r="I108" s="551"/>
      <c r="J108" s="554"/>
    </row>
    <row r="109" spans="1:10" ht="15" hidden="1" customHeight="1" x14ac:dyDescent="0.25">
      <c r="A109" s="586"/>
      <c r="B109" s="575"/>
      <c r="C109" s="575"/>
      <c r="D109" s="590"/>
      <c r="E109" s="551"/>
      <c r="F109" s="558"/>
      <c r="G109" s="559"/>
      <c r="H109" s="551"/>
      <c r="I109" s="551"/>
      <c r="J109" s="554"/>
    </row>
    <row r="110" spans="1:10" ht="15" hidden="1" customHeight="1" x14ac:dyDescent="0.25">
      <c r="A110" s="586"/>
      <c r="B110" s="575"/>
      <c r="C110" s="575"/>
      <c r="D110" s="590"/>
      <c r="E110" s="551"/>
      <c r="F110" s="558"/>
      <c r="G110" s="559"/>
      <c r="H110" s="551"/>
      <c r="I110" s="551"/>
      <c r="J110" s="554"/>
    </row>
    <row r="111" spans="1:10" ht="15" hidden="1" customHeight="1" x14ac:dyDescent="0.25">
      <c r="A111" s="586"/>
      <c r="B111" s="575"/>
      <c r="C111" s="575"/>
      <c r="D111" s="590"/>
      <c r="E111" s="551"/>
      <c r="F111" s="558"/>
      <c r="G111" s="559"/>
      <c r="H111" s="551"/>
      <c r="I111" s="551"/>
      <c r="J111" s="554"/>
    </row>
    <row r="112" spans="1:10" ht="15" customHeight="1" x14ac:dyDescent="0.25">
      <c r="A112" s="586"/>
      <c r="B112" s="575"/>
      <c r="C112" s="575"/>
      <c r="D112" s="590"/>
      <c r="E112" s="551"/>
      <c r="F112" s="558"/>
      <c r="G112" s="559"/>
      <c r="H112" s="551"/>
      <c r="I112" s="551"/>
      <c r="J112" s="554"/>
    </row>
    <row r="113" spans="1:11" ht="4.5" customHeight="1" x14ac:dyDescent="0.25">
      <c r="A113" s="586"/>
      <c r="B113" s="575"/>
      <c r="C113" s="575"/>
      <c r="D113" s="590"/>
      <c r="E113" s="551"/>
      <c r="F113" s="558"/>
      <c r="G113" s="559"/>
      <c r="H113" s="551"/>
      <c r="I113" s="551"/>
      <c r="J113" s="554"/>
    </row>
    <row r="114" spans="1:11" ht="15" hidden="1" customHeight="1" x14ac:dyDescent="0.25">
      <c r="A114" s="586"/>
      <c r="B114" s="575"/>
      <c r="C114" s="575"/>
      <c r="D114" s="590"/>
      <c r="E114" s="551"/>
      <c r="F114" s="558"/>
      <c r="G114" s="559"/>
      <c r="H114" s="551"/>
      <c r="I114" s="551"/>
      <c r="J114" s="554"/>
    </row>
    <row r="115" spans="1:11" ht="7.5" hidden="1" customHeight="1" x14ac:dyDescent="0.25">
      <c r="A115" s="586"/>
      <c r="B115" s="575"/>
      <c r="C115" s="575"/>
      <c r="D115" s="590"/>
      <c r="E115" s="551"/>
      <c r="F115" s="558"/>
      <c r="G115" s="559"/>
      <c r="H115" s="551"/>
      <c r="I115" s="551"/>
      <c r="J115" s="554"/>
    </row>
    <row r="116" spans="1:11" ht="18.75" hidden="1" customHeight="1" x14ac:dyDescent="0.25">
      <c r="A116" s="586"/>
      <c r="B116" s="575"/>
      <c r="C116" s="575"/>
      <c r="D116" s="590"/>
      <c r="E116" s="551"/>
      <c r="F116" s="558"/>
      <c r="G116" s="559"/>
      <c r="H116" s="551"/>
      <c r="I116" s="551"/>
      <c r="J116" s="554"/>
    </row>
    <row r="117" spans="1:11" ht="6" hidden="1" customHeight="1" thickBot="1" x14ac:dyDescent="0.3">
      <c r="A117" s="548"/>
      <c r="B117" s="576"/>
      <c r="C117" s="576"/>
      <c r="D117" s="591"/>
      <c r="E117" s="552"/>
      <c r="F117" s="560"/>
      <c r="G117" s="561"/>
      <c r="H117" s="552"/>
      <c r="I117" s="552"/>
      <c r="J117" s="555"/>
    </row>
    <row r="118" spans="1:11" ht="20.25" customHeight="1" thickBot="1" x14ac:dyDescent="0.3">
      <c r="A118" s="414"/>
      <c r="B118" s="27">
        <v>90002</v>
      </c>
      <c r="C118" s="27"/>
      <c r="D118" s="30" t="s">
        <v>208</v>
      </c>
      <c r="E118" s="412">
        <v>0</v>
      </c>
      <c r="F118" s="406">
        <v>7580</v>
      </c>
      <c r="G118" s="417"/>
      <c r="H118" s="412">
        <v>7580</v>
      </c>
      <c r="I118" s="409">
        <v>7580.4</v>
      </c>
      <c r="J118" s="411">
        <v>1</v>
      </c>
    </row>
    <row r="119" spans="1:11" ht="52.5" customHeight="1" thickBot="1" x14ac:dyDescent="0.3">
      <c r="A119" s="414"/>
      <c r="B119" s="27"/>
      <c r="C119" s="27">
        <v>2440</v>
      </c>
      <c r="D119" s="30" t="s">
        <v>62</v>
      </c>
      <c r="E119" s="61">
        <v>0</v>
      </c>
      <c r="F119" s="406">
        <v>7580</v>
      </c>
      <c r="G119" s="417"/>
      <c r="H119" s="412">
        <v>7580</v>
      </c>
      <c r="I119" s="409">
        <v>7580.4</v>
      </c>
      <c r="J119" s="411">
        <v>1</v>
      </c>
    </row>
    <row r="120" spans="1:11" ht="22.5" customHeight="1" thickBot="1" x14ac:dyDescent="0.3">
      <c r="A120" s="52"/>
      <c r="B120" s="390">
        <v>90005</v>
      </c>
      <c r="C120" s="390"/>
      <c r="D120" s="39" t="s">
        <v>209</v>
      </c>
      <c r="E120" s="386">
        <v>0</v>
      </c>
      <c r="F120" s="385">
        <v>13000</v>
      </c>
      <c r="G120" s="386">
        <v>1300</v>
      </c>
      <c r="H120" s="386">
        <v>13000</v>
      </c>
      <c r="I120" s="388">
        <v>13000</v>
      </c>
      <c r="J120" s="389">
        <v>1</v>
      </c>
    </row>
    <row r="121" spans="1:11" ht="56.25" customHeight="1" thickBot="1" x14ac:dyDescent="0.3">
      <c r="A121" s="272"/>
      <c r="B121" s="27"/>
      <c r="C121" s="27">
        <v>2440</v>
      </c>
      <c r="D121" s="30" t="s">
        <v>250</v>
      </c>
      <c r="E121" s="350">
        <v>0</v>
      </c>
      <c r="F121" s="342">
        <v>13000</v>
      </c>
      <c r="G121" s="350">
        <v>13000</v>
      </c>
      <c r="H121" s="350">
        <v>13000</v>
      </c>
      <c r="I121" s="339">
        <v>13000</v>
      </c>
      <c r="J121" s="337">
        <v>1</v>
      </c>
      <c r="K121" s="371"/>
    </row>
    <row r="122" spans="1:11" ht="20.25" customHeight="1" thickBot="1" x14ac:dyDescent="0.3">
      <c r="A122" s="547"/>
      <c r="B122" s="27">
        <v>90017</v>
      </c>
      <c r="C122" s="27"/>
      <c r="D122" s="30" t="s">
        <v>163</v>
      </c>
      <c r="E122" s="177">
        <f>E123+E124+E125+E126</f>
        <v>434000</v>
      </c>
      <c r="F122" s="537">
        <v>0</v>
      </c>
      <c r="G122" s="538"/>
      <c r="H122" s="177">
        <f>H123+H124+H125+H126</f>
        <v>364550</v>
      </c>
      <c r="I122" s="168">
        <f>I123+I124+I125+I126</f>
        <v>339751.91000000003</v>
      </c>
      <c r="J122" s="170">
        <f>I122/H122</f>
        <v>0.93197616239199021</v>
      </c>
    </row>
    <row r="123" spans="1:11" ht="31.5" customHeight="1" thickBot="1" x14ac:dyDescent="0.3">
      <c r="A123" s="586"/>
      <c r="B123" s="574"/>
      <c r="C123" s="65">
        <v>750</v>
      </c>
      <c r="D123" s="30" t="s">
        <v>164</v>
      </c>
      <c r="E123" s="177">
        <v>11000</v>
      </c>
      <c r="F123" s="537">
        <v>0</v>
      </c>
      <c r="G123" s="538"/>
      <c r="H123" s="177">
        <v>11000</v>
      </c>
      <c r="I123" s="168">
        <v>6560</v>
      </c>
      <c r="J123" s="170">
        <f>I123/H123</f>
        <v>0.59636363636363632</v>
      </c>
    </row>
    <row r="124" spans="1:11" ht="19.5" customHeight="1" thickBot="1" x14ac:dyDescent="0.3">
      <c r="A124" s="586"/>
      <c r="B124" s="575"/>
      <c r="C124" s="65">
        <v>830</v>
      </c>
      <c r="D124" s="30" t="s">
        <v>30</v>
      </c>
      <c r="E124" s="177">
        <v>420000</v>
      </c>
      <c r="F124" s="537">
        <v>-69450</v>
      </c>
      <c r="G124" s="538"/>
      <c r="H124" s="177">
        <v>350550</v>
      </c>
      <c r="I124" s="168">
        <v>286719.02</v>
      </c>
      <c r="J124" s="170">
        <f>I124/H124</f>
        <v>0.81791190985594076</v>
      </c>
    </row>
    <row r="125" spans="1:11" ht="19.5" customHeight="1" thickBot="1" x14ac:dyDescent="0.3">
      <c r="A125" s="586"/>
      <c r="B125" s="575"/>
      <c r="C125" s="65">
        <v>920</v>
      </c>
      <c r="D125" s="30" t="s">
        <v>29</v>
      </c>
      <c r="E125" s="177">
        <v>3000</v>
      </c>
      <c r="F125" s="532">
        <v>0</v>
      </c>
      <c r="G125" s="533"/>
      <c r="H125" s="177">
        <f>E125</f>
        <v>3000</v>
      </c>
      <c r="I125" s="168">
        <v>1889.07</v>
      </c>
      <c r="J125" s="170">
        <f>I125/H125</f>
        <v>0.62968999999999997</v>
      </c>
    </row>
    <row r="126" spans="1:11" ht="18.75" customHeight="1" thickBot="1" x14ac:dyDescent="0.3">
      <c r="A126" s="586"/>
      <c r="B126" s="576"/>
      <c r="C126" s="65">
        <v>970</v>
      </c>
      <c r="D126" s="30" t="s">
        <v>59</v>
      </c>
      <c r="E126" s="177">
        <v>0</v>
      </c>
      <c r="F126" s="537">
        <v>0</v>
      </c>
      <c r="G126" s="538"/>
      <c r="H126" s="177">
        <v>0</v>
      </c>
      <c r="I126" s="168">
        <v>44583.82</v>
      </c>
      <c r="J126" s="210">
        <v>0</v>
      </c>
    </row>
    <row r="127" spans="1:11" ht="46.5" customHeight="1" thickBot="1" x14ac:dyDescent="0.3">
      <c r="A127" s="586"/>
      <c r="B127" s="27">
        <v>90019</v>
      </c>
      <c r="C127" s="65"/>
      <c r="D127" s="30" t="s">
        <v>71</v>
      </c>
      <c r="E127" s="177">
        <f>E128</f>
        <v>3000</v>
      </c>
      <c r="F127" s="532">
        <v>0</v>
      </c>
      <c r="G127" s="533"/>
      <c r="H127" s="177">
        <f>H128</f>
        <v>3000</v>
      </c>
      <c r="I127" s="183">
        <f>I128</f>
        <v>4064.03</v>
      </c>
      <c r="J127" s="180">
        <f t="shared" ref="J127:J129" si="9">I127/H127</f>
        <v>1.3546766666666668</v>
      </c>
    </row>
    <row r="128" spans="1:11" ht="19.5" customHeight="1" thickBot="1" x14ac:dyDescent="0.3">
      <c r="A128" s="548"/>
      <c r="B128" s="31"/>
      <c r="C128" s="112">
        <v>690</v>
      </c>
      <c r="D128" s="32" t="s">
        <v>33</v>
      </c>
      <c r="E128" s="176">
        <v>3000</v>
      </c>
      <c r="F128" s="532">
        <v>0</v>
      </c>
      <c r="G128" s="533"/>
      <c r="H128" s="176">
        <f>E128</f>
        <v>3000</v>
      </c>
      <c r="I128" s="167">
        <v>4064.03</v>
      </c>
      <c r="J128" s="169">
        <f t="shared" si="9"/>
        <v>1.3546766666666668</v>
      </c>
    </row>
    <row r="129" spans="1:10" ht="18.75" customHeight="1" thickBot="1" x14ac:dyDescent="0.3">
      <c r="A129" s="580" t="s">
        <v>13</v>
      </c>
      <c r="B129" s="581"/>
      <c r="C129" s="582"/>
      <c r="D129" s="587" t="s">
        <v>72</v>
      </c>
      <c r="E129" s="569">
        <v>9918775</v>
      </c>
      <c r="F129" s="563">
        <v>314147</v>
      </c>
      <c r="G129" s="564"/>
      <c r="H129" s="569">
        <v>10232922</v>
      </c>
      <c r="I129" s="567">
        <v>5317108.18</v>
      </c>
      <c r="J129" s="549">
        <f t="shared" si="9"/>
        <v>0.51960800443900579</v>
      </c>
    </row>
    <row r="130" spans="1:10" ht="15.75" customHeight="1" thickBot="1" x14ac:dyDescent="0.3">
      <c r="A130" s="583"/>
      <c r="B130" s="584"/>
      <c r="C130" s="585"/>
      <c r="D130" s="588"/>
      <c r="E130" s="570"/>
      <c r="F130" s="565"/>
      <c r="G130" s="566"/>
      <c r="H130" s="570"/>
      <c r="I130" s="568"/>
      <c r="J130" s="549"/>
    </row>
    <row r="131" spans="1:10" ht="15" customHeight="1" x14ac:dyDescent="0.25">
      <c r="A131" s="37"/>
    </row>
  </sheetData>
  <mergeCells count="176">
    <mergeCell ref="A6:A7"/>
    <mergeCell ref="A1:J1"/>
    <mergeCell ref="F122:G122"/>
    <mergeCell ref="F123:G123"/>
    <mergeCell ref="F126:G126"/>
    <mergeCell ref="F124:G124"/>
    <mergeCell ref="F125:G125"/>
    <mergeCell ref="A122:A128"/>
    <mergeCell ref="B123:B126"/>
    <mergeCell ref="F30:G30"/>
    <mergeCell ref="F31:G31"/>
    <mergeCell ref="F32:G32"/>
    <mergeCell ref="F33:G33"/>
    <mergeCell ref="F71:G71"/>
    <mergeCell ref="A2:A4"/>
    <mergeCell ref="B2:B4"/>
    <mergeCell ref="C2:C4"/>
    <mergeCell ref="F39:G39"/>
    <mergeCell ref="J2:J4"/>
    <mergeCell ref="F12:G12"/>
    <mergeCell ref="F10:G10"/>
    <mergeCell ref="F11:G11"/>
    <mergeCell ref="F3:G4"/>
    <mergeCell ref="I21:I24"/>
    <mergeCell ref="A50:A57"/>
    <mergeCell ref="B62:B65"/>
    <mergeCell ref="C62:C65"/>
    <mergeCell ref="D62:D65"/>
    <mergeCell ref="E62:E65"/>
    <mergeCell ref="A62:A77"/>
    <mergeCell ref="I68:I70"/>
    <mergeCell ref="B25:B27"/>
    <mergeCell ref="F37:G37"/>
    <mergeCell ref="H26:H27"/>
    <mergeCell ref="C26:C27"/>
    <mergeCell ref="D26:D27"/>
    <mergeCell ref="E26:E27"/>
    <mergeCell ref="F44:G44"/>
    <mergeCell ref="F36:G36"/>
    <mergeCell ref="B47:B48"/>
    <mergeCell ref="B55:B57"/>
    <mergeCell ref="F49:G49"/>
    <mergeCell ref="F47:G47"/>
    <mergeCell ref="F48:G48"/>
    <mergeCell ref="F50:G50"/>
    <mergeCell ref="F51:G51"/>
    <mergeCell ref="F54:G54"/>
    <mergeCell ref="F55:G55"/>
    <mergeCell ref="H3:H4"/>
    <mergeCell ref="J8:J9"/>
    <mergeCell ref="D8:D9"/>
    <mergeCell ref="E8:E9"/>
    <mergeCell ref="F8:G9"/>
    <mergeCell ref="H8:H9"/>
    <mergeCell ref="I8:I9"/>
    <mergeCell ref="J21:J23"/>
    <mergeCell ref="F43:G43"/>
    <mergeCell ref="F7:G7"/>
    <mergeCell ref="I2:I4"/>
    <mergeCell ref="D2:D4"/>
    <mergeCell ref="E2:H2"/>
    <mergeCell ref="E3:E4"/>
    <mergeCell ref="F6:G6"/>
    <mergeCell ref="F5:G5"/>
    <mergeCell ref="J26:J27"/>
    <mergeCell ref="F13:G13"/>
    <mergeCell ref="F14:G14"/>
    <mergeCell ref="I26:I27"/>
    <mergeCell ref="F56:G56"/>
    <mergeCell ref="B34:B39"/>
    <mergeCell ref="B29:B32"/>
    <mergeCell ref="C8:C9"/>
    <mergeCell ref="F46:G46"/>
    <mergeCell ref="F21:G24"/>
    <mergeCell ref="F25:G25"/>
    <mergeCell ref="B12:B14"/>
    <mergeCell ref="B8:B9"/>
    <mergeCell ref="A8:A9"/>
    <mergeCell ref="E21:E24"/>
    <mergeCell ref="H21:H24"/>
    <mergeCell ref="A21:A48"/>
    <mergeCell ref="A11:A14"/>
    <mergeCell ref="C21:C24"/>
    <mergeCell ref="F20:G20"/>
    <mergeCell ref="A16:A17"/>
    <mergeCell ref="F28:G28"/>
    <mergeCell ref="F29:G29"/>
    <mergeCell ref="F34:G34"/>
    <mergeCell ref="F38:G38"/>
    <mergeCell ref="F42:G42"/>
    <mergeCell ref="F16:G16"/>
    <mergeCell ref="F17:G17"/>
    <mergeCell ref="F15:G15"/>
    <mergeCell ref="B41:B45"/>
    <mergeCell ref="F45:G45"/>
    <mergeCell ref="D21:D24"/>
    <mergeCell ref="F26:G27"/>
    <mergeCell ref="B21:B24"/>
    <mergeCell ref="F40:G40"/>
    <mergeCell ref="F41:G41"/>
    <mergeCell ref="F35:G35"/>
    <mergeCell ref="C68:C70"/>
    <mergeCell ref="B66:B70"/>
    <mergeCell ref="D68:D70"/>
    <mergeCell ref="E68:E70"/>
    <mergeCell ref="B81:B83"/>
    <mergeCell ref="C81:C83"/>
    <mergeCell ref="D81:D83"/>
    <mergeCell ref="A129:C130"/>
    <mergeCell ref="A104:A117"/>
    <mergeCell ref="D129:D130"/>
    <mergeCell ref="E129:E130"/>
    <mergeCell ref="B104:B117"/>
    <mergeCell ref="C104:C117"/>
    <mergeCell ref="D104:D117"/>
    <mergeCell ref="E104:E117"/>
    <mergeCell ref="C94:C95"/>
    <mergeCell ref="D94:D95"/>
    <mergeCell ref="E94:E95"/>
    <mergeCell ref="A94:A95"/>
    <mergeCell ref="B94:B95"/>
    <mergeCell ref="B90:B91"/>
    <mergeCell ref="C90:C91"/>
    <mergeCell ref="D90:D91"/>
    <mergeCell ref="E90:E91"/>
    <mergeCell ref="A79:A93"/>
    <mergeCell ref="A96:A97"/>
    <mergeCell ref="E81:E83"/>
    <mergeCell ref="J129:J130"/>
    <mergeCell ref="I104:I117"/>
    <mergeCell ref="J104:J117"/>
    <mergeCell ref="F94:G95"/>
    <mergeCell ref="F104:G117"/>
    <mergeCell ref="F127:G127"/>
    <mergeCell ref="H104:H117"/>
    <mergeCell ref="F96:G96"/>
    <mergeCell ref="F129:G130"/>
    <mergeCell ref="I129:I130"/>
    <mergeCell ref="H129:H130"/>
    <mergeCell ref="H94:H95"/>
    <mergeCell ref="I94:I95"/>
    <mergeCell ref="J94:J95"/>
    <mergeCell ref="F97:G97"/>
    <mergeCell ref="H81:H83"/>
    <mergeCell ref="F92:G92"/>
    <mergeCell ref="F93:G93"/>
    <mergeCell ref="F128:G128"/>
    <mergeCell ref="I90:I91"/>
    <mergeCell ref="J90:J91"/>
    <mergeCell ref="J68:J70"/>
    <mergeCell ref="I62:I65"/>
    <mergeCell ref="J62:J65"/>
    <mergeCell ref="F68:G70"/>
    <mergeCell ref="F78:G78"/>
    <mergeCell ref="F89:G89"/>
    <mergeCell ref="F90:G91"/>
    <mergeCell ref="F86:G86"/>
    <mergeCell ref="F87:G87"/>
    <mergeCell ref="F84:G84"/>
    <mergeCell ref="F85:G85"/>
    <mergeCell ref="F81:G83"/>
    <mergeCell ref="F88:G88"/>
    <mergeCell ref="F72:G72"/>
    <mergeCell ref="I81:I83"/>
    <mergeCell ref="J81:J83"/>
    <mergeCell ref="H90:H91"/>
    <mergeCell ref="F58:G58"/>
    <mergeCell ref="F62:G65"/>
    <mergeCell ref="F76:G76"/>
    <mergeCell ref="F77:G77"/>
    <mergeCell ref="H62:H65"/>
    <mergeCell ref="H68:H70"/>
    <mergeCell ref="F80:G80"/>
    <mergeCell ref="F67:G67"/>
    <mergeCell ref="F66:G66"/>
    <mergeCell ref="F79:G79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sqref="A1:E1"/>
    </sheetView>
  </sheetViews>
  <sheetFormatPr defaultRowHeight="15" x14ac:dyDescent="0.25"/>
  <cols>
    <col min="1" max="1" width="11.140625" style="15" customWidth="1"/>
    <col min="2" max="2" width="56.28515625" style="15" customWidth="1"/>
    <col min="3" max="3" width="21.28515625" style="15" customWidth="1"/>
    <col min="4" max="4" width="22" style="15" customWidth="1"/>
    <col min="5" max="5" width="19.140625" style="15" customWidth="1"/>
  </cols>
  <sheetData>
    <row r="1" spans="1:5" ht="19.5" thickBot="1" x14ac:dyDescent="0.35">
      <c r="A1" s="635" t="s">
        <v>282</v>
      </c>
      <c r="B1" s="635"/>
      <c r="C1" s="635"/>
      <c r="D1" s="635"/>
      <c r="E1" s="635"/>
    </row>
    <row r="2" spans="1:5" ht="18.75" x14ac:dyDescent="0.25">
      <c r="A2" s="640" t="s">
        <v>73</v>
      </c>
      <c r="B2" s="640" t="s">
        <v>74</v>
      </c>
      <c r="C2" s="42" t="s">
        <v>75</v>
      </c>
      <c r="D2" s="640" t="s">
        <v>76</v>
      </c>
      <c r="E2" s="640" t="s">
        <v>5</v>
      </c>
    </row>
    <row r="3" spans="1:5" ht="19.5" thickBot="1" x14ac:dyDescent="0.3">
      <c r="A3" s="641"/>
      <c r="B3" s="641"/>
      <c r="C3" s="43" t="s">
        <v>2</v>
      </c>
      <c r="D3" s="641"/>
      <c r="E3" s="641"/>
    </row>
    <row r="4" spans="1:5" ht="15" customHeight="1" x14ac:dyDescent="0.25">
      <c r="A4" s="629" t="s">
        <v>77</v>
      </c>
      <c r="B4" s="629" t="s">
        <v>78</v>
      </c>
      <c r="C4" s="629" t="s">
        <v>79</v>
      </c>
      <c r="D4" s="631">
        <v>1023400</v>
      </c>
      <c r="E4" s="631">
        <v>0</v>
      </c>
    </row>
    <row r="5" spans="1:5" ht="15.75" customHeight="1" thickBot="1" x14ac:dyDescent="0.3">
      <c r="A5" s="630"/>
      <c r="B5" s="630"/>
      <c r="C5" s="630"/>
      <c r="D5" s="632"/>
      <c r="E5" s="632"/>
    </row>
    <row r="6" spans="1:5" ht="15" customHeight="1" x14ac:dyDescent="0.25">
      <c r="A6" s="629" t="s">
        <v>80</v>
      </c>
      <c r="B6" s="629" t="s">
        <v>81</v>
      </c>
      <c r="C6" s="629" t="s">
        <v>79</v>
      </c>
      <c r="D6" s="631">
        <v>0</v>
      </c>
      <c r="E6" s="631">
        <v>0</v>
      </c>
    </row>
    <row r="7" spans="1:5" ht="15.75" customHeight="1" thickBot="1" x14ac:dyDescent="0.3">
      <c r="A7" s="630"/>
      <c r="B7" s="630"/>
      <c r="C7" s="630"/>
      <c r="D7" s="632"/>
      <c r="E7" s="632"/>
    </row>
    <row r="8" spans="1:5" ht="15" customHeight="1" x14ac:dyDescent="0.25">
      <c r="A8" s="629" t="s">
        <v>82</v>
      </c>
      <c r="B8" s="629" t="s">
        <v>281</v>
      </c>
      <c r="C8" s="629" t="s">
        <v>251</v>
      </c>
      <c r="D8" s="631">
        <v>220337</v>
      </c>
      <c r="E8" s="631" t="s">
        <v>252</v>
      </c>
    </row>
    <row r="9" spans="1:5" ht="22.5" customHeight="1" thickBot="1" x14ac:dyDescent="0.3">
      <c r="A9" s="630"/>
      <c r="B9" s="630"/>
      <c r="C9" s="630"/>
      <c r="D9" s="632"/>
      <c r="E9" s="632"/>
    </row>
    <row r="10" spans="1:5" ht="19.5" customHeight="1" thickBot="1" x14ac:dyDescent="0.3">
      <c r="A10" s="636" t="s">
        <v>83</v>
      </c>
      <c r="B10" s="637"/>
      <c r="C10" s="43"/>
      <c r="D10" s="72">
        <f>D8</f>
        <v>220337</v>
      </c>
      <c r="E10" s="72" t="str">
        <f>E8</f>
        <v>340.682,38</v>
      </c>
    </row>
    <row r="11" spans="1:5" ht="15" customHeight="1" x14ac:dyDescent="0.25">
      <c r="A11" s="629" t="s">
        <v>77</v>
      </c>
      <c r="B11" s="629" t="s">
        <v>84</v>
      </c>
      <c r="C11" s="629" t="s">
        <v>85</v>
      </c>
      <c r="D11" s="631">
        <v>346418</v>
      </c>
      <c r="E11" s="631">
        <v>183558</v>
      </c>
    </row>
    <row r="12" spans="1:5" ht="15.75" customHeight="1" thickBot="1" x14ac:dyDescent="0.3">
      <c r="A12" s="630"/>
      <c r="B12" s="630"/>
      <c r="C12" s="630"/>
      <c r="D12" s="632"/>
      <c r="E12" s="632"/>
    </row>
    <row r="13" spans="1:5" ht="15" customHeight="1" x14ac:dyDescent="0.25">
      <c r="A13" s="629" t="s">
        <v>80</v>
      </c>
      <c r="B13" s="629" t="s">
        <v>86</v>
      </c>
      <c r="C13" s="629" t="s">
        <v>85</v>
      </c>
      <c r="D13" s="631">
        <v>34907</v>
      </c>
      <c r="E13" s="631">
        <v>0</v>
      </c>
    </row>
    <row r="14" spans="1:5" ht="15.75" customHeight="1" thickBot="1" x14ac:dyDescent="0.3">
      <c r="A14" s="630"/>
      <c r="B14" s="630"/>
      <c r="C14" s="630"/>
      <c r="D14" s="632"/>
      <c r="E14" s="632"/>
    </row>
    <row r="15" spans="1:5" ht="63.75" customHeight="1" thickBot="1" x14ac:dyDescent="0.3">
      <c r="A15" s="642" t="s">
        <v>82</v>
      </c>
      <c r="B15" s="629" t="s">
        <v>87</v>
      </c>
      <c r="C15" s="629" t="s">
        <v>88</v>
      </c>
      <c r="D15" s="631">
        <v>0</v>
      </c>
      <c r="E15" s="631">
        <v>0</v>
      </c>
    </row>
    <row r="16" spans="1:5" ht="16.5" hidden="1" customHeight="1" thickBot="1" x14ac:dyDescent="0.3">
      <c r="A16" s="643"/>
      <c r="B16" s="633"/>
      <c r="C16" s="633"/>
      <c r="D16" s="634"/>
      <c r="E16" s="634"/>
    </row>
    <row r="17" spans="1:5" ht="18.75" hidden="1" customHeight="1" x14ac:dyDescent="0.25">
      <c r="A17" s="643"/>
      <c r="B17" s="633"/>
      <c r="C17" s="633"/>
      <c r="D17" s="634"/>
      <c r="E17" s="634"/>
    </row>
    <row r="18" spans="1:5" ht="15.75" hidden="1" customHeight="1" thickBot="1" x14ac:dyDescent="0.3">
      <c r="A18" s="644"/>
      <c r="B18" s="630"/>
      <c r="C18" s="630"/>
      <c r="D18" s="632"/>
      <c r="E18" s="632"/>
    </row>
    <row r="19" spans="1:5" ht="19.5" customHeight="1" thickBot="1" x14ac:dyDescent="0.3">
      <c r="A19" s="638" t="s">
        <v>89</v>
      </c>
      <c r="B19" s="639"/>
      <c r="C19" s="229"/>
      <c r="D19" s="73">
        <f>D13+D11</f>
        <v>381325</v>
      </c>
      <c r="E19" s="73">
        <f>E13+E11</f>
        <v>183558</v>
      </c>
    </row>
  </sheetData>
  <mergeCells count="37">
    <mergeCell ref="A1:E1"/>
    <mergeCell ref="A10:B10"/>
    <mergeCell ref="A19:B19"/>
    <mergeCell ref="A2:A3"/>
    <mergeCell ref="B2:B3"/>
    <mergeCell ref="D2:D3"/>
    <mergeCell ref="E2:E3"/>
    <mergeCell ref="A15:A18"/>
    <mergeCell ref="B15:B18"/>
    <mergeCell ref="A4:A5"/>
    <mergeCell ref="B4:B5"/>
    <mergeCell ref="C4:C5"/>
    <mergeCell ref="D4:D5"/>
    <mergeCell ref="E4:E5"/>
    <mergeCell ref="A6:A7"/>
    <mergeCell ref="B6:B7"/>
    <mergeCell ref="C6:C7"/>
    <mergeCell ref="D6:D7"/>
    <mergeCell ref="E6:E7"/>
    <mergeCell ref="C15:C18"/>
    <mergeCell ref="D15:D18"/>
    <mergeCell ref="E15:E18"/>
    <mergeCell ref="A8:A9"/>
    <mergeCell ref="B8:B9"/>
    <mergeCell ref="C8:C9"/>
    <mergeCell ref="D8:D9"/>
    <mergeCell ref="E8:E9"/>
    <mergeCell ref="A11:A12"/>
    <mergeCell ref="B11:B12"/>
    <mergeCell ref="C11:C12"/>
    <mergeCell ref="D11:D12"/>
    <mergeCell ref="E11:E12"/>
    <mergeCell ref="A13:A14"/>
    <mergeCell ref="B13:B14"/>
    <mergeCell ref="C13:C14"/>
    <mergeCell ref="D13:D14"/>
    <mergeCell ref="E13:E1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G3" sqref="G3"/>
    </sheetView>
  </sheetViews>
  <sheetFormatPr defaultRowHeight="15" x14ac:dyDescent="0.25"/>
  <cols>
    <col min="4" max="4" width="39.85546875" customWidth="1"/>
    <col min="5" max="5" width="14.5703125" customWidth="1"/>
    <col min="6" max="6" width="13.85546875" customWidth="1"/>
    <col min="7" max="7" width="14.140625" customWidth="1"/>
    <col min="8" max="8" width="15" customWidth="1"/>
    <col min="9" max="9" width="16.28515625" customWidth="1"/>
  </cols>
  <sheetData>
    <row r="1" spans="1:9" ht="42.75" customHeight="1" thickBot="1" x14ac:dyDescent="0.35">
      <c r="A1" s="645" t="s">
        <v>280</v>
      </c>
      <c r="B1" s="645"/>
      <c r="C1" s="645"/>
      <c r="D1" s="645"/>
      <c r="E1" s="645"/>
      <c r="F1" s="645"/>
      <c r="G1" s="645"/>
      <c r="H1" s="645"/>
      <c r="I1" s="645"/>
    </row>
    <row r="2" spans="1:9" ht="39" customHeight="1" thickTop="1" thickBot="1" x14ac:dyDescent="0.3">
      <c r="A2" s="656" t="s">
        <v>0</v>
      </c>
      <c r="B2" s="658" t="s">
        <v>1</v>
      </c>
      <c r="C2" s="658" t="s">
        <v>2</v>
      </c>
      <c r="D2" s="658" t="s">
        <v>3</v>
      </c>
      <c r="E2" s="660" t="s">
        <v>4</v>
      </c>
      <c r="F2" s="661"/>
      <c r="G2" s="662"/>
      <c r="H2" s="658" t="s">
        <v>5</v>
      </c>
      <c r="I2" s="654" t="s">
        <v>25</v>
      </c>
    </row>
    <row r="3" spans="1:9" ht="32.25" thickBot="1" x14ac:dyDescent="0.3">
      <c r="A3" s="657"/>
      <c r="B3" s="659"/>
      <c r="C3" s="659"/>
      <c r="D3" s="659"/>
      <c r="E3" s="44" t="s">
        <v>6</v>
      </c>
      <c r="F3" s="44" t="s">
        <v>7</v>
      </c>
      <c r="G3" s="44" t="s">
        <v>258</v>
      </c>
      <c r="H3" s="659"/>
      <c r="I3" s="655"/>
    </row>
    <row r="4" spans="1:9" ht="15.75" customHeight="1" thickBot="1" x14ac:dyDescent="0.3">
      <c r="A4" s="45">
        <v>1</v>
      </c>
      <c r="B4" s="46">
        <v>2</v>
      </c>
      <c r="C4" s="46">
        <v>3</v>
      </c>
      <c r="D4" s="46">
        <v>4</v>
      </c>
      <c r="E4" s="46">
        <v>5</v>
      </c>
      <c r="F4" s="46">
        <v>6</v>
      </c>
      <c r="G4" s="46">
        <v>7</v>
      </c>
      <c r="H4" s="46">
        <v>8</v>
      </c>
      <c r="I4" s="47">
        <v>9</v>
      </c>
    </row>
    <row r="5" spans="1:9" ht="96" customHeight="1" thickTop="1" thickBot="1" x14ac:dyDescent="0.3">
      <c r="A5" s="646">
        <v>756</v>
      </c>
      <c r="B5" s="48"/>
      <c r="C5" s="48"/>
      <c r="D5" s="49" t="s">
        <v>35</v>
      </c>
      <c r="E5" s="68">
        <v>45000</v>
      </c>
      <c r="F5" s="451">
        <v>2000</v>
      </c>
      <c r="G5" s="68">
        <v>47000</v>
      </c>
      <c r="H5" s="68">
        <f>H6</f>
        <v>47122.54</v>
      </c>
      <c r="I5" s="70">
        <f>H5/G5</f>
        <v>1.0026072340425531</v>
      </c>
    </row>
    <row r="6" spans="1:9" ht="33.75" customHeight="1" thickBot="1" x14ac:dyDescent="0.3">
      <c r="A6" s="647"/>
      <c r="B6" s="649">
        <v>75618</v>
      </c>
      <c r="C6" s="48"/>
      <c r="D6" s="50" t="s">
        <v>47</v>
      </c>
      <c r="E6" s="69">
        <v>45000</v>
      </c>
      <c r="F6" s="450">
        <v>2000</v>
      </c>
      <c r="G6" s="69">
        <v>47000</v>
      </c>
      <c r="H6" s="69">
        <f>H7</f>
        <v>47122.54</v>
      </c>
      <c r="I6" s="70">
        <f>H6/G6</f>
        <v>1.0026072340425531</v>
      </c>
    </row>
    <row r="7" spans="1:9" ht="32.25" thickBot="1" x14ac:dyDescent="0.3">
      <c r="A7" s="648"/>
      <c r="B7" s="650"/>
      <c r="C7" s="113">
        <v>480</v>
      </c>
      <c r="D7" s="50" t="s">
        <v>90</v>
      </c>
      <c r="E7" s="69">
        <v>45000</v>
      </c>
      <c r="F7" s="450">
        <v>2000</v>
      </c>
      <c r="G7" s="69">
        <v>47000</v>
      </c>
      <c r="H7" s="69">
        <v>47122.54</v>
      </c>
      <c r="I7" s="70">
        <f>H7/G7</f>
        <v>1.0026072340425531</v>
      </c>
    </row>
    <row r="8" spans="1:9" ht="19.5" customHeight="1" thickBot="1" x14ac:dyDescent="0.3">
      <c r="A8" s="651" t="s">
        <v>91</v>
      </c>
      <c r="B8" s="652"/>
      <c r="C8" s="652"/>
      <c r="D8" s="653"/>
      <c r="E8" s="23">
        <f>E5</f>
        <v>45000</v>
      </c>
      <c r="F8" s="23">
        <v>0</v>
      </c>
      <c r="G8" s="23">
        <f>G5</f>
        <v>47000</v>
      </c>
      <c r="H8" s="23">
        <f>H5</f>
        <v>47122.54</v>
      </c>
      <c r="I8" s="71">
        <f>H8/G8</f>
        <v>1.0026072340425531</v>
      </c>
    </row>
    <row r="9" spans="1:9" ht="15.75" thickTop="1" x14ac:dyDescent="0.25"/>
  </sheetData>
  <mergeCells count="11">
    <mergeCell ref="A1:I1"/>
    <mergeCell ref="A5:A7"/>
    <mergeCell ref="B6:B7"/>
    <mergeCell ref="A8:D8"/>
    <mergeCell ref="I2:I3"/>
    <mergeCell ref="A2:A3"/>
    <mergeCell ref="B2:B3"/>
    <mergeCell ref="C2:C3"/>
    <mergeCell ref="D2:D3"/>
    <mergeCell ref="E2:G2"/>
    <mergeCell ref="H2:H3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B15" sqref="B15"/>
    </sheetView>
  </sheetViews>
  <sheetFormatPr defaultRowHeight="15" x14ac:dyDescent="0.25"/>
  <cols>
    <col min="1" max="1" width="7.28515625" style="15" customWidth="1"/>
    <col min="2" max="2" width="52.85546875" customWidth="1"/>
    <col min="3" max="3" width="16.28515625" customWidth="1"/>
    <col min="4" max="4" width="14.7109375" customWidth="1"/>
    <col min="5" max="6" width="16.28515625" customWidth="1"/>
    <col min="7" max="7" width="14.85546875" customWidth="1"/>
  </cols>
  <sheetData>
    <row r="1" spans="1:1" x14ac:dyDescent="0.25">
      <c r="A1"/>
    </row>
    <row r="2" spans="1:1" ht="46.5" customHeight="1" x14ac:dyDescent="0.25">
      <c r="A2"/>
    </row>
    <row r="3" spans="1:1" ht="15.75" customHeight="1" x14ac:dyDescent="0.25">
      <c r="A3"/>
    </row>
    <row r="4" spans="1:1" x14ac:dyDescent="0.25">
      <c r="A4"/>
    </row>
    <row r="5" spans="1:1" ht="11.25" customHeight="1" x14ac:dyDescent="0.25">
      <c r="A5"/>
    </row>
    <row r="6" spans="1:1" ht="23.25" customHeight="1" x14ac:dyDescent="0.25">
      <c r="A6"/>
    </row>
    <row r="7" spans="1:1" x14ac:dyDescent="0.25">
      <c r="A7"/>
    </row>
    <row r="8" spans="1:1" ht="24" customHeight="1" x14ac:dyDescent="0.25">
      <c r="A8"/>
    </row>
    <row r="9" spans="1:1" x14ac:dyDescent="0.25">
      <c r="A9"/>
    </row>
    <row r="10" spans="1:1" x14ac:dyDescent="0.25">
      <c r="A10"/>
    </row>
    <row r="11" spans="1:1" x14ac:dyDescent="0.25">
      <c r="A11"/>
    </row>
    <row r="12" spans="1:1" x14ac:dyDescent="0.25">
      <c r="A12"/>
    </row>
    <row r="13" spans="1:1" ht="22.5" customHeight="1" x14ac:dyDescent="0.25">
      <c r="A13"/>
    </row>
  </sheetData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G3" sqref="G3"/>
    </sheetView>
  </sheetViews>
  <sheetFormatPr defaultRowHeight="15" x14ac:dyDescent="0.25"/>
  <cols>
    <col min="1" max="3" width="9.140625" style="76"/>
    <col min="4" max="4" width="35.85546875" style="78" customWidth="1"/>
    <col min="5" max="5" width="14.7109375" style="76" customWidth="1"/>
    <col min="6" max="6" width="17.7109375" style="76" customWidth="1"/>
    <col min="7" max="7" width="14.5703125" style="76" customWidth="1"/>
    <col min="8" max="8" width="15.42578125" style="76" customWidth="1"/>
    <col min="9" max="9" width="15.85546875" style="76" customWidth="1"/>
  </cols>
  <sheetData>
    <row r="1" spans="1:9" ht="19.5" thickBot="1" x14ac:dyDescent="0.3">
      <c r="A1" s="663" t="s">
        <v>279</v>
      </c>
      <c r="B1" s="663"/>
      <c r="C1" s="663"/>
      <c r="D1" s="663"/>
      <c r="E1" s="663"/>
      <c r="F1" s="663"/>
      <c r="G1" s="663"/>
      <c r="H1" s="663"/>
      <c r="I1" s="663"/>
    </row>
    <row r="2" spans="1:9" ht="39" customHeight="1" thickBot="1" x14ac:dyDescent="0.3">
      <c r="A2" s="669" t="s">
        <v>0</v>
      </c>
      <c r="B2" s="669" t="s">
        <v>1</v>
      </c>
      <c r="C2" s="669" t="s">
        <v>2</v>
      </c>
      <c r="D2" s="669" t="s">
        <v>3</v>
      </c>
      <c r="E2" s="669" t="s">
        <v>92</v>
      </c>
      <c r="F2" s="669"/>
      <c r="G2" s="669"/>
      <c r="H2" s="669" t="s">
        <v>5</v>
      </c>
      <c r="I2" s="669" t="s">
        <v>25</v>
      </c>
    </row>
    <row r="3" spans="1:9" ht="39" customHeight="1" thickBot="1" x14ac:dyDescent="0.3">
      <c r="A3" s="669"/>
      <c r="B3" s="669"/>
      <c r="C3" s="669"/>
      <c r="D3" s="669"/>
      <c r="E3" s="82" t="s">
        <v>6</v>
      </c>
      <c r="F3" s="82" t="s">
        <v>7</v>
      </c>
      <c r="G3" s="436" t="s">
        <v>266</v>
      </c>
      <c r="H3" s="669"/>
      <c r="I3" s="669"/>
    </row>
    <row r="4" spans="1:9" s="84" customFormat="1" ht="15.75" customHeight="1" thickBot="1" x14ac:dyDescent="0.25">
      <c r="A4" s="86">
        <v>1</v>
      </c>
      <c r="B4" s="86">
        <v>2</v>
      </c>
      <c r="C4" s="86">
        <v>3</v>
      </c>
      <c r="D4" s="87">
        <v>4</v>
      </c>
      <c r="E4" s="87">
        <v>5</v>
      </c>
      <c r="F4" s="87">
        <v>6</v>
      </c>
      <c r="G4" s="87">
        <v>7</v>
      </c>
      <c r="H4" s="87">
        <v>8</v>
      </c>
      <c r="I4" s="87">
        <v>9</v>
      </c>
    </row>
    <row r="5" spans="1:9" ht="21.75" customHeight="1" thickBot="1" x14ac:dyDescent="0.3">
      <c r="A5" s="74">
        <v>750</v>
      </c>
      <c r="B5" s="75"/>
      <c r="C5" s="75"/>
      <c r="D5" s="41" t="s">
        <v>17</v>
      </c>
      <c r="E5" s="53">
        <f t="shared" ref="E5:H6" si="0">E6</f>
        <v>5000</v>
      </c>
      <c r="F5" s="269">
        <f t="shared" si="0"/>
        <v>0</v>
      </c>
      <c r="G5" s="53">
        <f t="shared" si="0"/>
        <v>5000</v>
      </c>
      <c r="H5" s="53">
        <f t="shared" si="0"/>
        <v>4238.93</v>
      </c>
      <c r="I5" s="58">
        <f t="shared" ref="I5:I18" si="1">H5/G5</f>
        <v>0.84778600000000004</v>
      </c>
    </row>
    <row r="6" spans="1:9" ht="21" customHeight="1" thickBot="1" x14ac:dyDescent="0.3">
      <c r="A6" s="664"/>
      <c r="B6" s="75">
        <v>75095</v>
      </c>
      <c r="C6" s="75"/>
      <c r="D6" s="77" t="s">
        <v>15</v>
      </c>
      <c r="E6" s="79">
        <f t="shared" si="0"/>
        <v>5000</v>
      </c>
      <c r="F6" s="79">
        <f t="shared" si="0"/>
        <v>0</v>
      </c>
      <c r="G6" s="79">
        <f t="shared" si="0"/>
        <v>5000</v>
      </c>
      <c r="H6" s="79">
        <f t="shared" si="0"/>
        <v>4238.93</v>
      </c>
      <c r="I6" s="80">
        <f t="shared" si="1"/>
        <v>0.84778600000000004</v>
      </c>
    </row>
    <row r="7" spans="1:9" ht="69" customHeight="1" thickBot="1" x14ac:dyDescent="0.3">
      <c r="A7" s="664"/>
      <c r="B7" s="75"/>
      <c r="C7" s="75">
        <v>2310</v>
      </c>
      <c r="D7" s="77" t="s">
        <v>94</v>
      </c>
      <c r="E7" s="79">
        <v>5000</v>
      </c>
      <c r="F7" s="79">
        <v>0</v>
      </c>
      <c r="G7" s="79">
        <f>E7+F7</f>
        <v>5000</v>
      </c>
      <c r="H7" s="79">
        <v>4238.93</v>
      </c>
      <c r="I7" s="80">
        <f t="shared" si="1"/>
        <v>0.84778600000000004</v>
      </c>
    </row>
    <row r="8" spans="1:9" ht="16.5" thickBot="1" x14ac:dyDescent="0.3">
      <c r="A8" s="74">
        <v>801</v>
      </c>
      <c r="B8" s="75"/>
      <c r="C8" s="75"/>
      <c r="D8" s="41" t="s">
        <v>11</v>
      </c>
      <c r="E8" s="53">
        <f t="shared" ref="E8:H9" si="2">E9</f>
        <v>30000</v>
      </c>
      <c r="F8" s="125">
        <f t="shared" si="2"/>
        <v>64000</v>
      </c>
      <c r="G8" s="53">
        <f t="shared" si="2"/>
        <v>94000</v>
      </c>
      <c r="H8" s="53">
        <f t="shared" si="2"/>
        <v>93656.85</v>
      </c>
      <c r="I8" s="58">
        <f t="shared" si="1"/>
        <v>0.99634946808510649</v>
      </c>
    </row>
    <row r="9" spans="1:9" ht="19.5" customHeight="1" thickBot="1" x14ac:dyDescent="0.3">
      <c r="A9" s="664"/>
      <c r="B9" s="665">
        <v>80104</v>
      </c>
      <c r="C9" s="75"/>
      <c r="D9" s="77" t="s">
        <v>60</v>
      </c>
      <c r="E9" s="79">
        <f t="shared" si="2"/>
        <v>30000</v>
      </c>
      <c r="F9" s="129">
        <f>F10</f>
        <v>64000</v>
      </c>
      <c r="G9" s="79">
        <f t="shared" si="2"/>
        <v>94000</v>
      </c>
      <c r="H9" s="79">
        <f t="shared" si="2"/>
        <v>93656.85</v>
      </c>
      <c r="I9" s="80">
        <f t="shared" si="1"/>
        <v>0.99634946808510649</v>
      </c>
    </row>
    <row r="10" spans="1:9" ht="67.5" customHeight="1" thickBot="1" x14ac:dyDescent="0.3">
      <c r="A10" s="664"/>
      <c r="B10" s="665"/>
      <c r="C10" s="75">
        <v>2310</v>
      </c>
      <c r="D10" s="77" t="s">
        <v>95</v>
      </c>
      <c r="E10" s="79">
        <v>30000</v>
      </c>
      <c r="F10" s="129">
        <v>64000</v>
      </c>
      <c r="G10" s="79">
        <v>94000</v>
      </c>
      <c r="H10" s="79">
        <v>93656.85</v>
      </c>
      <c r="I10" s="80">
        <f t="shared" si="1"/>
        <v>0.99634946808510649</v>
      </c>
    </row>
    <row r="11" spans="1:9" ht="30.75" customHeight="1" thickBot="1" x14ac:dyDescent="0.3">
      <c r="A11" s="74">
        <v>921</v>
      </c>
      <c r="B11" s="74"/>
      <c r="C11" s="74"/>
      <c r="D11" s="41" t="s">
        <v>96</v>
      </c>
      <c r="E11" s="53">
        <f t="shared" ref="E11:H11" si="3">E12</f>
        <v>441503</v>
      </c>
      <c r="F11" s="430">
        <f t="shared" si="3"/>
        <v>-20000</v>
      </c>
      <c r="G11" s="53">
        <f t="shared" si="3"/>
        <v>421503</v>
      </c>
      <c r="H11" s="53">
        <f t="shared" si="3"/>
        <v>420003</v>
      </c>
      <c r="I11" s="58">
        <f t="shared" si="1"/>
        <v>0.99644130646756968</v>
      </c>
    </row>
    <row r="12" spans="1:9" ht="24.75" customHeight="1" thickBot="1" x14ac:dyDescent="0.3">
      <c r="A12" s="665"/>
      <c r="B12" s="75">
        <v>92109</v>
      </c>
      <c r="C12" s="75"/>
      <c r="D12" s="77" t="s">
        <v>97</v>
      </c>
      <c r="E12" s="79">
        <f>E13+E14</f>
        <v>441503</v>
      </c>
      <c r="F12" s="266">
        <v>-20000</v>
      </c>
      <c r="G12" s="79">
        <f>G13+G14</f>
        <v>421503</v>
      </c>
      <c r="H12" s="79">
        <f>H13+H14</f>
        <v>420003</v>
      </c>
      <c r="I12" s="80">
        <f t="shared" si="1"/>
        <v>0.99644130646756968</v>
      </c>
    </row>
    <row r="13" spans="1:9" ht="35.25" customHeight="1" thickBot="1" x14ac:dyDescent="0.3">
      <c r="A13" s="665"/>
      <c r="B13" s="193"/>
      <c r="C13" s="193">
        <v>2480</v>
      </c>
      <c r="D13" s="195" t="s">
        <v>204</v>
      </c>
      <c r="E13" s="196">
        <v>381503</v>
      </c>
      <c r="F13" s="197">
        <v>0</v>
      </c>
      <c r="G13" s="196">
        <f>E13</f>
        <v>381503</v>
      </c>
      <c r="H13" s="196">
        <v>381503</v>
      </c>
      <c r="I13" s="194">
        <v>1</v>
      </c>
    </row>
    <row r="14" spans="1:9" ht="51.75" customHeight="1" thickBot="1" x14ac:dyDescent="0.3">
      <c r="A14" s="665"/>
      <c r="B14" s="75"/>
      <c r="C14" s="75">
        <v>2820</v>
      </c>
      <c r="D14" s="77" t="s">
        <v>98</v>
      </c>
      <c r="E14" s="79">
        <v>60000</v>
      </c>
      <c r="F14" s="266">
        <v>-20000</v>
      </c>
      <c r="G14" s="79">
        <v>40000</v>
      </c>
      <c r="H14" s="79">
        <v>38500</v>
      </c>
      <c r="I14" s="80">
        <f t="shared" si="1"/>
        <v>0.96250000000000002</v>
      </c>
    </row>
    <row r="15" spans="1:9" ht="19.5" customHeight="1" thickBot="1" x14ac:dyDescent="0.3">
      <c r="A15" s="74">
        <v>926</v>
      </c>
      <c r="B15" s="74"/>
      <c r="C15" s="74"/>
      <c r="D15" s="41" t="s">
        <v>99</v>
      </c>
      <c r="E15" s="53">
        <f t="shared" ref="E15:H16" si="4">E16</f>
        <v>1200</v>
      </c>
      <c r="F15" s="53">
        <f t="shared" si="4"/>
        <v>0</v>
      </c>
      <c r="G15" s="53">
        <f t="shared" si="4"/>
        <v>1200</v>
      </c>
      <c r="H15" s="53">
        <f t="shared" si="4"/>
        <v>1200</v>
      </c>
      <c r="I15" s="144">
        <f t="shared" si="1"/>
        <v>1</v>
      </c>
    </row>
    <row r="16" spans="1:9" ht="18.75" customHeight="1" thickBot="1" x14ac:dyDescent="0.3">
      <c r="A16" s="664"/>
      <c r="B16" s="75">
        <v>92695</v>
      </c>
      <c r="C16" s="75"/>
      <c r="D16" s="77" t="s">
        <v>15</v>
      </c>
      <c r="E16" s="79">
        <f t="shared" si="4"/>
        <v>1200</v>
      </c>
      <c r="F16" s="79">
        <f t="shared" si="4"/>
        <v>0</v>
      </c>
      <c r="G16" s="79">
        <f t="shared" si="4"/>
        <v>1200</v>
      </c>
      <c r="H16" s="79">
        <f t="shared" si="4"/>
        <v>1200</v>
      </c>
      <c r="I16" s="144">
        <f t="shared" si="1"/>
        <v>1</v>
      </c>
    </row>
    <row r="17" spans="1:9" ht="64.5" customHeight="1" thickBot="1" x14ac:dyDescent="0.3">
      <c r="A17" s="664"/>
      <c r="B17" s="75"/>
      <c r="C17" s="75">
        <v>2320</v>
      </c>
      <c r="D17" s="77" t="s">
        <v>93</v>
      </c>
      <c r="E17" s="79">
        <v>1200</v>
      </c>
      <c r="F17" s="79">
        <v>0</v>
      </c>
      <c r="G17" s="79">
        <v>1200</v>
      </c>
      <c r="H17" s="79">
        <v>1200</v>
      </c>
      <c r="I17" s="144">
        <f t="shared" si="1"/>
        <v>1</v>
      </c>
    </row>
    <row r="18" spans="1:9" ht="23.25" customHeight="1" thickBot="1" x14ac:dyDescent="0.3">
      <c r="A18" s="666" t="s">
        <v>166</v>
      </c>
      <c r="B18" s="667"/>
      <c r="C18" s="667"/>
      <c r="D18" s="668"/>
      <c r="E18" s="83">
        <f>E15+E11+E8+E5</f>
        <v>477703</v>
      </c>
      <c r="F18" s="85">
        <f>F15+F11+F8+F5</f>
        <v>44000</v>
      </c>
      <c r="G18" s="83">
        <f>G5+G8+G11+G15</f>
        <v>521703</v>
      </c>
      <c r="H18" s="83">
        <f>H5+H8+H11+H15</f>
        <v>519098.78</v>
      </c>
      <c r="I18" s="89">
        <f t="shared" si="1"/>
        <v>0.99500823265344462</v>
      </c>
    </row>
  </sheetData>
  <mergeCells count="14">
    <mergeCell ref="A1:I1"/>
    <mergeCell ref="A9:A10"/>
    <mergeCell ref="A12:A14"/>
    <mergeCell ref="A16:A17"/>
    <mergeCell ref="A18:D18"/>
    <mergeCell ref="I2:I3"/>
    <mergeCell ref="B9:B10"/>
    <mergeCell ref="A6:A7"/>
    <mergeCell ref="H2:H3"/>
    <mergeCell ref="A2:A3"/>
    <mergeCell ref="B2:B3"/>
    <mergeCell ref="C2:C3"/>
    <mergeCell ref="D2:D3"/>
    <mergeCell ref="E2:G2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opLeftCell="A4" workbookViewId="0">
      <selection activeCell="D6" sqref="D6"/>
    </sheetView>
  </sheetViews>
  <sheetFormatPr defaultRowHeight="15" x14ac:dyDescent="0.25"/>
  <cols>
    <col min="1" max="3" width="9.140625" style="76"/>
    <col min="4" max="4" width="38.7109375" style="78" customWidth="1"/>
    <col min="5" max="5" width="15.7109375" style="76" customWidth="1"/>
    <col min="6" max="6" width="15.85546875" style="76" customWidth="1"/>
    <col min="7" max="7" width="14" style="76" customWidth="1"/>
    <col min="8" max="8" width="14.42578125" style="76" customWidth="1"/>
    <col min="9" max="9" width="15.85546875" style="81" customWidth="1"/>
  </cols>
  <sheetData>
    <row r="1" spans="1:9" s="15" customFormat="1" ht="19.5" thickBot="1" x14ac:dyDescent="0.3">
      <c r="A1" s="663" t="s">
        <v>278</v>
      </c>
      <c r="B1" s="663"/>
      <c r="C1" s="663"/>
      <c r="D1" s="663"/>
      <c r="E1" s="663"/>
      <c r="F1" s="663"/>
      <c r="G1" s="663"/>
      <c r="H1" s="663"/>
      <c r="I1" s="663"/>
    </row>
    <row r="2" spans="1:9" s="15" customFormat="1" ht="39" customHeight="1" thickBot="1" x14ac:dyDescent="0.3">
      <c r="A2" s="676" t="s">
        <v>0</v>
      </c>
      <c r="B2" s="676" t="s">
        <v>1</v>
      </c>
      <c r="C2" s="674" t="s">
        <v>2</v>
      </c>
      <c r="D2" s="674" t="s">
        <v>3</v>
      </c>
      <c r="E2" s="674" t="s">
        <v>92</v>
      </c>
      <c r="F2" s="674"/>
      <c r="G2" s="674"/>
      <c r="H2" s="674" t="s">
        <v>5</v>
      </c>
      <c r="I2" s="678" t="s">
        <v>25</v>
      </c>
    </row>
    <row r="3" spans="1:9" s="15" customFormat="1" ht="32.25" thickBot="1" x14ac:dyDescent="0.3">
      <c r="A3" s="676"/>
      <c r="B3" s="676"/>
      <c r="C3" s="674"/>
      <c r="D3" s="674"/>
      <c r="E3" s="82" t="s">
        <v>6</v>
      </c>
      <c r="F3" s="82" t="s">
        <v>7</v>
      </c>
      <c r="G3" s="436" t="s">
        <v>266</v>
      </c>
      <c r="H3" s="674"/>
      <c r="I3" s="678"/>
    </row>
    <row r="4" spans="1:9" s="15" customFormat="1" ht="19.5" thickBot="1" x14ac:dyDescent="0.3">
      <c r="A4" s="252">
        <v>1</v>
      </c>
      <c r="B4" s="250">
        <v>2</v>
      </c>
      <c r="C4" s="249">
        <v>3</v>
      </c>
      <c r="D4" s="249">
        <v>4</v>
      </c>
      <c r="E4" s="248">
        <v>5</v>
      </c>
      <c r="F4" s="248">
        <v>6</v>
      </c>
      <c r="G4" s="248">
        <v>7</v>
      </c>
      <c r="H4" s="466">
        <v>8</v>
      </c>
      <c r="I4" s="478">
        <v>9</v>
      </c>
    </row>
    <row r="5" spans="1:9" s="15" customFormat="1" ht="19.5" thickBot="1" x14ac:dyDescent="0.3">
      <c r="A5" s="380">
        <v>10</v>
      </c>
      <c r="B5" s="250"/>
      <c r="C5" s="249"/>
      <c r="D5" s="253" t="s">
        <v>215</v>
      </c>
      <c r="E5" s="382">
        <f>E6</f>
        <v>293400</v>
      </c>
      <c r="F5" s="85">
        <f>F6</f>
        <v>340000</v>
      </c>
      <c r="G5" s="83">
        <f>G6</f>
        <v>633400</v>
      </c>
      <c r="H5" s="83">
        <f>H6</f>
        <v>1845</v>
      </c>
      <c r="I5" s="89">
        <f>H5/G5</f>
        <v>2.9128512788127565E-3</v>
      </c>
    </row>
    <row r="6" spans="1:9" s="15" customFormat="1" ht="38.25" thickBot="1" x14ac:dyDescent="0.3">
      <c r="A6" s="252"/>
      <c r="B6" s="379">
        <v>1010</v>
      </c>
      <c r="C6" s="249"/>
      <c r="D6" s="374" t="s">
        <v>216</v>
      </c>
      <c r="E6" s="383">
        <f>E7+E8+E9+E10</f>
        <v>293400</v>
      </c>
      <c r="F6" s="375">
        <f>F7+F8+F9+F10</f>
        <v>340000</v>
      </c>
      <c r="G6" s="376">
        <f>G7+G8+G9+G10</f>
        <v>633400</v>
      </c>
      <c r="H6" s="377">
        <f>H7+H8+H9+H10</f>
        <v>1845</v>
      </c>
      <c r="I6" s="378">
        <f t="shared" ref="I6:I13" si="0">H6/G6</f>
        <v>2.9128512788127565E-3</v>
      </c>
    </row>
    <row r="7" spans="1:9" s="15" customFormat="1" ht="32.25" thickBot="1" x14ac:dyDescent="0.3">
      <c r="A7" s="574"/>
      <c r="B7" s="75"/>
      <c r="C7" s="75">
        <v>6050</v>
      </c>
      <c r="D7" s="75" t="s">
        <v>100</v>
      </c>
      <c r="E7" s="381">
        <v>293400</v>
      </c>
      <c r="F7" s="381">
        <v>-221400</v>
      </c>
      <c r="G7" s="251">
        <v>72000</v>
      </c>
      <c r="H7" s="251">
        <v>1845</v>
      </c>
      <c r="I7" s="470">
        <f t="shared" si="0"/>
        <v>2.5624999999999998E-2</v>
      </c>
    </row>
    <row r="8" spans="1:9" s="15" customFormat="1" ht="32.25" thickBot="1" x14ac:dyDescent="0.3">
      <c r="A8" s="575"/>
      <c r="B8" s="438"/>
      <c r="C8" s="435">
        <v>6057</v>
      </c>
      <c r="D8" s="435" t="s">
        <v>100</v>
      </c>
      <c r="E8" s="381">
        <v>0</v>
      </c>
      <c r="F8" s="432">
        <v>114534</v>
      </c>
      <c r="G8" s="431">
        <v>114534</v>
      </c>
      <c r="H8" s="431">
        <v>0</v>
      </c>
      <c r="I8" s="470">
        <f t="shared" si="0"/>
        <v>0</v>
      </c>
    </row>
    <row r="9" spans="1:9" s="15" customFormat="1" ht="32.25" thickBot="1" x14ac:dyDescent="0.3">
      <c r="A9" s="575"/>
      <c r="B9" s="310"/>
      <c r="C9" s="305">
        <v>6058</v>
      </c>
      <c r="D9" s="305" t="s">
        <v>100</v>
      </c>
      <c r="E9" s="381">
        <v>0</v>
      </c>
      <c r="F9" s="299">
        <v>170000</v>
      </c>
      <c r="G9" s="304">
        <v>170000</v>
      </c>
      <c r="H9" s="304">
        <v>0</v>
      </c>
      <c r="I9" s="470">
        <f t="shared" si="0"/>
        <v>0</v>
      </c>
    </row>
    <row r="10" spans="1:9" s="15" customFormat="1" ht="32.25" thickBot="1" x14ac:dyDescent="0.3">
      <c r="A10" s="576"/>
      <c r="B10" s="310"/>
      <c r="C10" s="305">
        <v>6059</v>
      </c>
      <c r="D10" s="305" t="s">
        <v>100</v>
      </c>
      <c r="E10" s="381">
        <v>0</v>
      </c>
      <c r="F10" s="299">
        <v>276866</v>
      </c>
      <c r="G10" s="304">
        <v>276866</v>
      </c>
      <c r="H10" s="304">
        <v>0</v>
      </c>
      <c r="I10" s="470">
        <f t="shared" si="0"/>
        <v>0</v>
      </c>
    </row>
    <row r="11" spans="1:9" s="15" customFormat="1" ht="19.5" thickBot="1" x14ac:dyDescent="0.3">
      <c r="A11" s="433">
        <v>700</v>
      </c>
      <c r="B11" s="438"/>
      <c r="C11" s="434"/>
      <c r="D11" s="434" t="s">
        <v>8</v>
      </c>
      <c r="E11" s="381">
        <v>0</v>
      </c>
      <c r="F11" s="441">
        <f>F12</f>
        <v>25000</v>
      </c>
      <c r="G11" s="439">
        <f>G12</f>
        <v>25000</v>
      </c>
      <c r="H11" s="439">
        <f>H12</f>
        <v>0</v>
      </c>
      <c r="I11" s="470">
        <f t="shared" si="0"/>
        <v>0</v>
      </c>
    </row>
    <row r="12" spans="1:9" s="15" customFormat="1" ht="19.5" thickBot="1" x14ac:dyDescent="0.3">
      <c r="A12" s="574"/>
      <c r="B12" s="438">
        <v>70005</v>
      </c>
      <c r="C12" s="434"/>
      <c r="D12" s="435" t="s">
        <v>271</v>
      </c>
      <c r="E12" s="381">
        <v>0</v>
      </c>
      <c r="F12" s="432">
        <v>25000</v>
      </c>
      <c r="G12" s="431">
        <v>25000</v>
      </c>
      <c r="H12" s="431">
        <v>0</v>
      </c>
      <c r="I12" s="470">
        <f t="shared" si="0"/>
        <v>0</v>
      </c>
    </row>
    <row r="13" spans="1:9" s="15" customFormat="1" ht="32.25" thickBot="1" x14ac:dyDescent="0.3">
      <c r="A13" s="681"/>
      <c r="B13" s="438"/>
      <c r="C13" s="435">
        <v>6050</v>
      </c>
      <c r="D13" s="435" t="s">
        <v>100</v>
      </c>
      <c r="E13" s="381">
        <v>0</v>
      </c>
      <c r="F13" s="432">
        <v>25000</v>
      </c>
      <c r="G13" s="431">
        <v>25000</v>
      </c>
      <c r="H13" s="431">
        <v>0</v>
      </c>
      <c r="I13" s="470">
        <f t="shared" si="0"/>
        <v>0</v>
      </c>
    </row>
    <row r="14" spans="1:9" ht="22.5" customHeight="1" thickBot="1" x14ac:dyDescent="0.3">
      <c r="A14" s="664">
        <v>600</v>
      </c>
      <c r="B14" s="677"/>
      <c r="C14" s="665"/>
      <c r="D14" s="675" t="s">
        <v>101</v>
      </c>
      <c r="E14" s="672">
        <f>E17+E19</f>
        <v>200000</v>
      </c>
      <c r="F14" s="680">
        <f>F17+F19</f>
        <v>8890</v>
      </c>
      <c r="G14" s="672">
        <f>G17+G19</f>
        <v>208890</v>
      </c>
      <c r="H14" s="672">
        <f>H17+H19</f>
        <v>154626.99</v>
      </c>
      <c r="I14" s="679">
        <f>H14/G14</f>
        <v>0.74023165302312222</v>
      </c>
    </row>
    <row r="15" spans="1:9" ht="15.75" hidden="1" thickBot="1" x14ac:dyDescent="0.3">
      <c r="A15" s="664"/>
      <c r="B15" s="677"/>
      <c r="C15" s="665"/>
      <c r="D15" s="675"/>
      <c r="E15" s="672"/>
      <c r="F15" s="680"/>
      <c r="G15" s="672"/>
      <c r="H15" s="672"/>
      <c r="I15" s="679"/>
    </row>
    <row r="16" spans="1:9" ht="6.75" hidden="1" customHeight="1" thickBot="1" x14ac:dyDescent="0.3">
      <c r="A16" s="664"/>
      <c r="B16" s="677"/>
      <c r="C16" s="665"/>
      <c r="D16" s="675"/>
      <c r="E16" s="672"/>
      <c r="F16" s="680"/>
      <c r="G16" s="672"/>
      <c r="H16" s="672"/>
      <c r="I16" s="679"/>
    </row>
    <row r="17" spans="1:9" ht="19.5" customHeight="1" thickBot="1" x14ac:dyDescent="0.3">
      <c r="A17" s="511"/>
      <c r="B17" s="310">
        <v>60013</v>
      </c>
      <c r="C17" s="314"/>
      <c r="D17" s="320" t="s">
        <v>238</v>
      </c>
      <c r="E17" s="311">
        <v>0</v>
      </c>
      <c r="F17" s="312">
        <v>8890</v>
      </c>
      <c r="G17" s="311">
        <v>8890</v>
      </c>
      <c r="H17" s="311">
        <v>0</v>
      </c>
      <c r="I17" s="319">
        <v>0</v>
      </c>
    </row>
    <row r="18" spans="1:9" ht="78" customHeight="1" thickBot="1" x14ac:dyDescent="0.3">
      <c r="A18" s="512"/>
      <c r="B18" s="310"/>
      <c r="C18" s="314">
        <v>6300</v>
      </c>
      <c r="D18" s="320" t="s">
        <v>239</v>
      </c>
      <c r="E18" s="311">
        <v>0</v>
      </c>
      <c r="F18" s="312">
        <v>8890</v>
      </c>
      <c r="G18" s="311">
        <v>8890</v>
      </c>
      <c r="H18" s="311">
        <v>0</v>
      </c>
      <c r="I18" s="319">
        <v>0</v>
      </c>
    </row>
    <row r="19" spans="1:9" ht="22.5" customHeight="1" thickBot="1" x14ac:dyDescent="0.3">
      <c r="A19" s="512"/>
      <c r="B19" s="33">
        <v>60016</v>
      </c>
      <c r="C19" s="75"/>
      <c r="D19" s="77" t="s">
        <v>102</v>
      </c>
      <c r="E19" s="79">
        <f>E20</f>
        <v>200000</v>
      </c>
      <c r="F19" s="211">
        <v>0</v>
      </c>
      <c r="G19" s="79">
        <f>G20</f>
        <v>200000</v>
      </c>
      <c r="H19" s="79">
        <f>H20</f>
        <v>154626.99</v>
      </c>
      <c r="I19" s="80">
        <f t="shared" ref="I19:I26" si="1">H19/G19</f>
        <v>0.77313494999999999</v>
      </c>
    </row>
    <row r="20" spans="1:9" ht="32.25" thickBot="1" x14ac:dyDescent="0.3">
      <c r="A20" s="546"/>
      <c r="B20" s="33"/>
      <c r="C20" s="75">
        <v>6050</v>
      </c>
      <c r="D20" s="77" t="s">
        <v>100</v>
      </c>
      <c r="E20" s="79">
        <v>200000</v>
      </c>
      <c r="F20" s="211">
        <v>0</v>
      </c>
      <c r="G20" s="79">
        <v>200000</v>
      </c>
      <c r="H20" s="79">
        <v>154626.99</v>
      </c>
      <c r="I20" s="80">
        <f t="shared" si="1"/>
        <v>0.77313494999999999</v>
      </c>
    </row>
    <row r="21" spans="1:9" ht="16.5" thickBot="1" x14ac:dyDescent="0.3">
      <c r="A21" s="298">
        <v>630</v>
      </c>
      <c r="B21" s="310"/>
      <c r="C21" s="305"/>
      <c r="D21" s="315" t="s">
        <v>240</v>
      </c>
      <c r="E21" s="304">
        <v>0</v>
      </c>
      <c r="F21" s="318">
        <v>30000</v>
      </c>
      <c r="G21" s="316">
        <v>30000</v>
      </c>
      <c r="H21" s="316">
        <v>30000</v>
      </c>
      <c r="I21" s="317">
        <v>1</v>
      </c>
    </row>
    <row r="22" spans="1:9" ht="16.5" thickBot="1" x14ac:dyDescent="0.3">
      <c r="A22" s="511"/>
      <c r="B22" s="310">
        <v>63095</v>
      </c>
      <c r="C22" s="305"/>
      <c r="D22" s="307" t="s">
        <v>15</v>
      </c>
      <c r="E22" s="304">
        <v>0</v>
      </c>
      <c r="F22" s="299">
        <v>30000</v>
      </c>
      <c r="G22" s="304">
        <v>30000</v>
      </c>
      <c r="H22" s="304">
        <v>30000</v>
      </c>
      <c r="I22" s="306">
        <v>1</v>
      </c>
    </row>
    <row r="23" spans="1:9" ht="79.5" thickBot="1" x14ac:dyDescent="0.3">
      <c r="A23" s="546"/>
      <c r="B23" s="310"/>
      <c r="C23" s="305">
        <v>6230</v>
      </c>
      <c r="D23" s="307" t="s">
        <v>212</v>
      </c>
      <c r="E23" s="304">
        <v>0</v>
      </c>
      <c r="F23" s="299">
        <v>30000</v>
      </c>
      <c r="G23" s="304">
        <v>30000</v>
      </c>
      <c r="H23" s="304">
        <v>30000</v>
      </c>
      <c r="I23" s="306">
        <v>1</v>
      </c>
    </row>
    <row r="24" spans="1:9" ht="21.75" customHeight="1" thickBot="1" x14ac:dyDescent="0.3">
      <c r="A24" s="221">
        <v>750</v>
      </c>
      <c r="B24" s="75"/>
      <c r="C24" s="75"/>
      <c r="D24" s="41" t="s">
        <v>17</v>
      </c>
      <c r="E24" s="53">
        <f t="shared" ref="E24:H25" si="2">E25</f>
        <v>40000</v>
      </c>
      <c r="F24" s="441">
        <f t="shared" si="2"/>
        <v>26000</v>
      </c>
      <c r="G24" s="53">
        <f t="shared" si="2"/>
        <v>66000</v>
      </c>
      <c r="H24" s="53">
        <f t="shared" si="2"/>
        <v>29580.27</v>
      </c>
      <c r="I24" s="58">
        <f t="shared" si="1"/>
        <v>0.44818590909090911</v>
      </c>
    </row>
    <row r="25" spans="1:9" ht="20.25" customHeight="1" thickBot="1" x14ac:dyDescent="0.3">
      <c r="A25" s="665"/>
      <c r="B25" s="75">
        <v>75023</v>
      </c>
      <c r="C25" s="75"/>
      <c r="D25" s="77" t="s">
        <v>104</v>
      </c>
      <c r="E25" s="79">
        <f t="shared" si="2"/>
        <v>40000</v>
      </c>
      <c r="F25" s="432">
        <f t="shared" si="2"/>
        <v>26000</v>
      </c>
      <c r="G25" s="79">
        <f t="shared" si="2"/>
        <v>66000</v>
      </c>
      <c r="H25" s="79">
        <f t="shared" si="2"/>
        <v>29580.27</v>
      </c>
      <c r="I25" s="80">
        <f t="shared" si="1"/>
        <v>0.44818590909090911</v>
      </c>
    </row>
    <row r="26" spans="1:9" ht="15" customHeight="1" thickBot="1" x14ac:dyDescent="0.3">
      <c r="A26" s="665"/>
      <c r="B26" s="665"/>
      <c r="C26" s="665">
        <v>6060</v>
      </c>
      <c r="D26" s="671" t="s">
        <v>103</v>
      </c>
      <c r="E26" s="673">
        <v>40000</v>
      </c>
      <c r="F26" s="562">
        <v>26000</v>
      </c>
      <c r="G26" s="673">
        <v>66000</v>
      </c>
      <c r="H26" s="673">
        <v>29580.27</v>
      </c>
      <c r="I26" s="670">
        <f t="shared" si="1"/>
        <v>0.44818590909090911</v>
      </c>
    </row>
    <row r="27" spans="1:9" ht="20.25" customHeight="1" thickBot="1" x14ac:dyDescent="0.3">
      <c r="A27" s="665"/>
      <c r="B27" s="665"/>
      <c r="C27" s="665"/>
      <c r="D27" s="671"/>
      <c r="E27" s="673"/>
      <c r="F27" s="562"/>
      <c r="G27" s="673"/>
      <c r="H27" s="673"/>
      <c r="I27" s="670"/>
    </row>
    <row r="28" spans="1:9" ht="30" customHeight="1" thickBot="1" x14ac:dyDescent="0.3">
      <c r="A28" s="222">
        <v>754</v>
      </c>
      <c r="B28" s="222"/>
      <c r="C28" s="222"/>
      <c r="D28" s="437" t="s">
        <v>132</v>
      </c>
      <c r="E28" s="227">
        <f>E29+E31</f>
        <v>230000</v>
      </c>
      <c r="F28" s="234">
        <f>F29+F31</f>
        <v>0</v>
      </c>
      <c r="G28" s="227">
        <f>G29+G31</f>
        <v>230000</v>
      </c>
      <c r="H28" s="227">
        <f>H29+H31</f>
        <v>138104.29999999999</v>
      </c>
      <c r="I28" s="232">
        <f t="shared" ref="I28:I33" si="3">H28/G28</f>
        <v>0.60045347826086948</v>
      </c>
    </row>
    <row r="29" spans="1:9" ht="20.25" customHeight="1" thickBot="1" x14ac:dyDescent="0.3">
      <c r="A29" s="574"/>
      <c r="B29" s="224">
        <v>75404</v>
      </c>
      <c r="C29" s="224"/>
      <c r="D29" s="443" t="s">
        <v>269</v>
      </c>
      <c r="E29" s="228">
        <v>0</v>
      </c>
      <c r="F29" s="223">
        <v>10000</v>
      </c>
      <c r="G29" s="228">
        <v>10000</v>
      </c>
      <c r="H29" s="228">
        <v>10000</v>
      </c>
      <c r="I29" s="225">
        <f t="shared" si="3"/>
        <v>1</v>
      </c>
    </row>
    <row r="30" spans="1:9" ht="48.75" customHeight="1" thickBot="1" x14ac:dyDescent="0.3">
      <c r="A30" s="575"/>
      <c r="B30" s="435"/>
      <c r="C30" s="435">
        <v>6170</v>
      </c>
      <c r="D30" s="443" t="s">
        <v>270</v>
      </c>
      <c r="E30" s="431">
        <v>0</v>
      </c>
      <c r="F30" s="432">
        <v>10000</v>
      </c>
      <c r="G30" s="431">
        <v>10000</v>
      </c>
      <c r="H30" s="431">
        <v>10000</v>
      </c>
      <c r="I30" s="465">
        <f t="shared" si="3"/>
        <v>1</v>
      </c>
    </row>
    <row r="31" spans="1:9" ht="20.25" customHeight="1" thickBot="1" x14ac:dyDescent="0.3">
      <c r="A31" s="575"/>
      <c r="B31" s="435">
        <v>75412</v>
      </c>
      <c r="C31" s="435"/>
      <c r="D31" s="443" t="s">
        <v>105</v>
      </c>
      <c r="E31" s="431">
        <v>230000</v>
      </c>
      <c r="F31" s="381">
        <v>-10000</v>
      </c>
      <c r="G31" s="431">
        <v>220000</v>
      </c>
      <c r="H31" s="431">
        <v>128104.3</v>
      </c>
      <c r="I31" s="465">
        <f t="shared" si="3"/>
        <v>0.58229227272727269</v>
      </c>
    </row>
    <row r="32" spans="1:9" ht="75.75" customHeight="1" thickBot="1" x14ac:dyDescent="0.3">
      <c r="A32" s="576"/>
      <c r="B32" s="224"/>
      <c r="C32" s="224">
        <v>6230</v>
      </c>
      <c r="D32" s="226" t="s">
        <v>212</v>
      </c>
      <c r="E32" s="228">
        <v>230000</v>
      </c>
      <c r="F32" s="381">
        <v>-10000</v>
      </c>
      <c r="G32" s="228">
        <v>220000</v>
      </c>
      <c r="H32" s="228">
        <v>128104.3</v>
      </c>
      <c r="I32" s="465">
        <f t="shared" si="3"/>
        <v>0.58229227272727269</v>
      </c>
    </row>
    <row r="33" spans="1:9" ht="21" customHeight="1" thickBot="1" x14ac:dyDescent="0.3">
      <c r="A33" s="297">
        <v>801</v>
      </c>
      <c r="B33" s="305"/>
      <c r="C33" s="313"/>
      <c r="D33" s="315" t="s">
        <v>11</v>
      </c>
      <c r="E33" s="316">
        <v>0</v>
      </c>
      <c r="F33" s="318">
        <f>F34</f>
        <v>20000</v>
      </c>
      <c r="G33" s="316">
        <f>G34</f>
        <v>20000</v>
      </c>
      <c r="H33" s="316">
        <f>H34</f>
        <v>17930.599999999999</v>
      </c>
      <c r="I33" s="440">
        <f t="shared" si="3"/>
        <v>0.89652999999999994</v>
      </c>
    </row>
    <row r="34" spans="1:9" ht="16.5" customHeight="1" thickBot="1" x14ac:dyDescent="0.3">
      <c r="A34" s="574"/>
      <c r="B34" s="305">
        <v>80101</v>
      </c>
      <c r="C34" s="305"/>
      <c r="D34" s="307" t="s">
        <v>138</v>
      </c>
      <c r="E34" s="304">
        <v>0</v>
      </c>
      <c r="F34" s="299">
        <v>20000</v>
      </c>
      <c r="G34" s="304">
        <v>20000</v>
      </c>
      <c r="H34" s="304">
        <v>17930.599999999999</v>
      </c>
      <c r="I34" s="465">
        <f t="shared" ref="I34:I35" si="4">H34/G34</f>
        <v>0.89652999999999994</v>
      </c>
    </row>
    <row r="35" spans="1:9" ht="31.5" customHeight="1" thickBot="1" x14ac:dyDescent="0.3">
      <c r="A35" s="681"/>
      <c r="B35" s="305"/>
      <c r="C35" s="305">
        <v>6050</v>
      </c>
      <c r="D35" s="307" t="s">
        <v>103</v>
      </c>
      <c r="E35" s="304">
        <v>0</v>
      </c>
      <c r="F35" s="299">
        <v>20000</v>
      </c>
      <c r="G35" s="304">
        <v>20000</v>
      </c>
      <c r="H35" s="304">
        <v>17930.599999999999</v>
      </c>
      <c r="I35" s="465">
        <f t="shared" si="4"/>
        <v>0.89652999999999994</v>
      </c>
    </row>
    <row r="36" spans="1:9" s="59" customFormat="1" ht="38.25" customHeight="1" thickBot="1" x14ac:dyDescent="0.3">
      <c r="A36" s="74">
        <v>900</v>
      </c>
      <c r="B36" s="74"/>
      <c r="C36" s="74"/>
      <c r="D36" s="41" t="s">
        <v>70</v>
      </c>
      <c r="E36" s="53">
        <f>E37+E39</f>
        <v>600000</v>
      </c>
      <c r="F36" s="53">
        <f>F37+F39</f>
        <v>-290000</v>
      </c>
      <c r="G36" s="53">
        <f>G37+G39</f>
        <v>310000</v>
      </c>
      <c r="H36" s="53">
        <f>H37+H39</f>
        <v>5250</v>
      </c>
      <c r="I36" s="58">
        <f t="shared" ref="I36:I46" si="5">H36/G36</f>
        <v>1.6935483870967744E-2</v>
      </c>
    </row>
    <row r="37" spans="1:9" s="59" customFormat="1" ht="20.25" customHeight="1" thickBot="1" x14ac:dyDescent="0.3">
      <c r="A37" s="511"/>
      <c r="B37" s="305">
        <v>90002</v>
      </c>
      <c r="C37" s="305"/>
      <c r="D37" s="307" t="s">
        <v>229</v>
      </c>
      <c r="E37" s="464">
        <v>0</v>
      </c>
      <c r="F37" s="299">
        <v>210000</v>
      </c>
      <c r="G37" s="359">
        <v>210000</v>
      </c>
      <c r="H37" s="304">
        <v>0</v>
      </c>
      <c r="I37" s="465">
        <f t="shared" si="5"/>
        <v>0</v>
      </c>
    </row>
    <row r="38" spans="1:9" s="59" customFormat="1" ht="33" customHeight="1" thickBot="1" x14ac:dyDescent="0.3">
      <c r="A38" s="512"/>
      <c r="B38" s="305"/>
      <c r="C38" s="305">
        <v>6050</v>
      </c>
      <c r="D38" s="307" t="s">
        <v>100</v>
      </c>
      <c r="E38" s="464">
        <v>0</v>
      </c>
      <c r="F38" s="299">
        <v>210000</v>
      </c>
      <c r="G38" s="384">
        <v>210000</v>
      </c>
      <c r="H38" s="304">
        <v>0</v>
      </c>
      <c r="I38" s="465">
        <f t="shared" si="5"/>
        <v>0</v>
      </c>
    </row>
    <row r="39" spans="1:9" ht="21" customHeight="1" thickBot="1" x14ac:dyDescent="0.3">
      <c r="A39" s="512"/>
      <c r="B39" s="75">
        <v>90017</v>
      </c>
      <c r="C39" s="75"/>
      <c r="D39" s="77" t="s">
        <v>168</v>
      </c>
      <c r="E39" s="79">
        <f>E40+E41</f>
        <v>600000</v>
      </c>
      <c r="F39" s="79">
        <f>F40</f>
        <v>-500000</v>
      </c>
      <c r="G39" s="79">
        <f>G40+G41</f>
        <v>100000</v>
      </c>
      <c r="H39" s="79">
        <v>5250</v>
      </c>
      <c r="I39" s="465">
        <f t="shared" si="5"/>
        <v>5.2499999999999998E-2</v>
      </c>
    </row>
    <row r="40" spans="1:9" ht="30" customHeight="1" thickBot="1" x14ac:dyDescent="0.3">
      <c r="A40" s="512"/>
      <c r="B40" s="574"/>
      <c r="C40" s="212">
        <v>6050</v>
      </c>
      <c r="D40" s="217" t="s">
        <v>100</v>
      </c>
      <c r="E40" s="215">
        <v>500000</v>
      </c>
      <c r="F40" s="215">
        <v>-500000</v>
      </c>
      <c r="G40" s="215">
        <f>E40+F40</f>
        <v>0</v>
      </c>
      <c r="H40" s="215">
        <v>0</v>
      </c>
      <c r="I40" s="465">
        <v>0</v>
      </c>
    </row>
    <row r="41" spans="1:9" ht="30" customHeight="1" thickBot="1" x14ac:dyDescent="0.3">
      <c r="A41" s="546"/>
      <c r="B41" s="576"/>
      <c r="C41" s="305">
        <v>6060</v>
      </c>
      <c r="D41" s="307" t="s">
        <v>103</v>
      </c>
      <c r="E41" s="304">
        <v>100000</v>
      </c>
      <c r="F41" s="304">
        <v>0</v>
      </c>
      <c r="G41" s="304">
        <v>100000</v>
      </c>
      <c r="H41" s="304">
        <v>5250</v>
      </c>
      <c r="I41" s="465">
        <f t="shared" si="5"/>
        <v>5.2499999999999998E-2</v>
      </c>
    </row>
    <row r="42" spans="1:9" ht="21" customHeight="1" thickBot="1" x14ac:dyDescent="0.3">
      <c r="A42" s="314">
        <v>926</v>
      </c>
      <c r="B42" s="314"/>
      <c r="C42" s="305"/>
      <c r="D42" s="309" t="s">
        <v>99</v>
      </c>
      <c r="E42" s="308">
        <v>0</v>
      </c>
      <c r="F42" s="391">
        <f>F43</f>
        <v>83026</v>
      </c>
      <c r="G42" s="308">
        <f>G43</f>
        <v>83026</v>
      </c>
      <c r="H42" s="308">
        <f>H43</f>
        <v>83025</v>
      </c>
      <c r="I42" s="467">
        <f t="shared" si="5"/>
        <v>0.99998795558017972</v>
      </c>
    </row>
    <row r="43" spans="1:9" ht="20.25" customHeight="1" thickBot="1" x14ac:dyDescent="0.3">
      <c r="A43" s="574"/>
      <c r="B43" s="314">
        <v>92695</v>
      </c>
      <c r="C43" s="305"/>
      <c r="D43" s="307" t="s">
        <v>15</v>
      </c>
      <c r="E43" s="304">
        <v>0</v>
      </c>
      <c r="F43" s="360">
        <f>F44+F45</f>
        <v>83026</v>
      </c>
      <c r="G43" s="304">
        <f>G44+G45</f>
        <v>83026</v>
      </c>
      <c r="H43" s="304">
        <f>H44+H45</f>
        <v>83025</v>
      </c>
      <c r="I43" s="467">
        <f t="shared" si="5"/>
        <v>0.99998795558017972</v>
      </c>
    </row>
    <row r="44" spans="1:9" ht="32.25" customHeight="1" thickBot="1" x14ac:dyDescent="0.3">
      <c r="A44" s="575"/>
      <c r="B44" s="574"/>
      <c r="C44" s="305">
        <v>6068</v>
      </c>
      <c r="D44" s="307" t="s">
        <v>103</v>
      </c>
      <c r="E44" s="304">
        <v>0</v>
      </c>
      <c r="F44" s="299">
        <v>52829</v>
      </c>
      <c r="G44" s="304">
        <v>52829</v>
      </c>
      <c r="H44" s="304">
        <v>52828.81</v>
      </c>
      <c r="I44" s="467">
        <f t="shared" si="5"/>
        <v>0.99999640349050711</v>
      </c>
    </row>
    <row r="45" spans="1:9" ht="35.25" customHeight="1" thickBot="1" x14ac:dyDescent="0.3">
      <c r="A45" s="576"/>
      <c r="B45" s="576"/>
      <c r="C45" s="75">
        <v>6069</v>
      </c>
      <c r="D45" s="77" t="s">
        <v>103</v>
      </c>
      <c r="E45" s="79">
        <v>0</v>
      </c>
      <c r="F45" s="299">
        <v>30197</v>
      </c>
      <c r="G45" s="79">
        <v>30197</v>
      </c>
      <c r="H45" s="79">
        <v>30196.19</v>
      </c>
      <c r="I45" s="467">
        <f t="shared" si="5"/>
        <v>0.99997317614332548</v>
      </c>
    </row>
    <row r="46" spans="1:9" ht="16.5" thickBot="1" x14ac:dyDescent="0.3">
      <c r="A46" s="666" t="s">
        <v>165</v>
      </c>
      <c r="B46" s="667"/>
      <c r="C46" s="667"/>
      <c r="D46" s="668"/>
      <c r="E46" s="83">
        <f>E42+E36+E33+E28+E24+E21+E14+E11+E5</f>
        <v>1363400</v>
      </c>
      <c r="F46" s="85">
        <f>F42+F36+F33+F28+F24+F21+F14+F11+F5</f>
        <v>242916</v>
      </c>
      <c r="G46" s="83">
        <f>G42+G36+G33+G28+G24+G21+G14+G11+G5</f>
        <v>1606316</v>
      </c>
      <c r="H46" s="83">
        <f>H42+H36+H33+H28+H24+H21+H14+H11+H5</f>
        <v>460362.16</v>
      </c>
      <c r="I46" s="89">
        <f t="shared" si="5"/>
        <v>0.28659501617365446</v>
      </c>
    </row>
  </sheetData>
  <mergeCells count="37">
    <mergeCell ref="A7:A10"/>
    <mergeCell ref="A17:A20"/>
    <mergeCell ref="A22:A23"/>
    <mergeCell ref="A43:A45"/>
    <mergeCell ref="A37:A41"/>
    <mergeCell ref="A12:A13"/>
    <mergeCell ref="A34:A35"/>
    <mergeCell ref="A1:I1"/>
    <mergeCell ref="H2:H3"/>
    <mergeCell ref="D14:D16"/>
    <mergeCell ref="A2:A3"/>
    <mergeCell ref="B2:B3"/>
    <mergeCell ref="C2:C3"/>
    <mergeCell ref="D2:D3"/>
    <mergeCell ref="A14:A16"/>
    <mergeCell ref="B14:B16"/>
    <mergeCell ref="C14:C16"/>
    <mergeCell ref="I2:I3"/>
    <mergeCell ref="E14:E16"/>
    <mergeCell ref="I14:I16"/>
    <mergeCell ref="E2:G2"/>
    <mergeCell ref="F14:F16"/>
    <mergeCell ref="G14:G16"/>
    <mergeCell ref="H14:H16"/>
    <mergeCell ref="E26:E27"/>
    <mergeCell ref="F26:F27"/>
    <mergeCell ref="G26:G27"/>
    <mergeCell ref="H26:H27"/>
    <mergeCell ref="B26:B27"/>
    <mergeCell ref="I26:I27"/>
    <mergeCell ref="A46:D46"/>
    <mergeCell ref="A25:A27"/>
    <mergeCell ref="D26:D27"/>
    <mergeCell ref="C26:C27"/>
    <mergeCell ref="A29:A32"/>
    <mergeCell ref="B40:B41"/>
    <mergeCell ref="B44:B45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281"/>
  <sheetViews>
    <sheetView tabSelected="1" topLeftCell="A271" workbookViewId="0">
      <selection activeCell="H283" sqref="H283"/>
    </sheetView>
  </sheetViews>
  <sheetFormatPr defaultRowHeight="15" x14ac:dyDescent="0.25"/>
  <cols>
    <col min="1" max="1" width="6.140625" customWidth="1"/>
    <col min="2" max="2" width="8.42578125" customWidth="1"/>
    <col min="3" max="3" width="7.28515625" customWidth="1"/>
    <col min="4" max="4" width="35.140625" customWidth="1"/>
    <col min="5" max="5" width="13.28515625" customWidth="1"/>
    <col min="6" max="6" width="14" customWidth="1"/>
    <col min="7" max="7" width="14.28515625" customWidth="1"/>
    <col min="8" max="8" width="17" customWidth="1"/>
    <col min="9" max="9" width="15" customWidth="1"/>
  </cols>
  <sheetData>
    <row r="1" spans="1:9" ht="19.5" thickBot="1" x14ac:dyDescent="0.3">
      <c r="A1" s="682" t="s">
        <v>277</v>
      </c>
      <c r="B1" s="682"/>
      <c r="C1" s="682"/>
      <c r="D1" s="682"/>
      <c r="E1" s="682"/>
      <c r="F1" s="682"/>
      <c r="G1" s="682"/>
      <c r="H1" s="682"/>
      <c r="I1" s="682"/>
    </row>
    <row r="2" spans="1:9" ht="19.5" thickBot="1" x14ac:dyDescent="0.3">
      <c r="A2" s="683" t="s">
        <v>0</v>
      </c>
      <c r="B2" s="683" t="s">
        <v>1</v>
      </c>
      <c r="C2" s="684" t="s">
        <v>2</v>
      </c>
      <c r="D2" s="684" t="s">
        <v>3</v>
      </c>
      <c r="E2" s="684" t="s">
        <v>92</v>
      </c>
      <c r="F2" s="684"/>
      <c r="G2" s="684"/>
      <c r="H2" s="684" t="s">
        <v>5</v>
      </c>
      <c r="I2" s="685" t="s">
        <v>25</v>
      </c>
    </row>
    <row r="3" spans="1:9" ht="32.25" thickBot="1" x14ac:dyDescent="0.3">
      <c r="A3" s="683"/>
      <c r="B3" s="683"/>
      <c r="C3" s="684"/>
      <c r="D3" s="684"/>
      <c r="E3" s="128" t="s">
        <v>107</v>
      </c>
      <c r="F3" s="128" t="s">
        <v>108</v>
      </c>
      <c r="G3" s="444" t="s">
        <v>274</v>
      </c>
      <c r="H3" s="684"/>
      <c r="I3" s="685"/>
    </row>
    <row r="4" spans="1:9" ht="16.5" thickBot="1" x14ac:dyDescent="0.3">
      <c r="A4" s="120">
        <v>1</v>
      </c>
      <c r="B4" s="120">
        <v>2</v>
      </c>
      <c r="C4" s="120">
        <v>3</v>
      </c>
      <c r="D4" s="120">
        <v>4</v>
      </c>
      <c r="E4" s="120">
        <v>5</v>
      </c>
      <c r="F4" s="120">
        <v>6</v>
      </c>
      <c r="G4" s="120">
        <v>7</v>
      </c>
      <c r="H4" s="120">
        <v>8</v>
      </c>
      <c r="I4" s="90">
        <v>9</v>
      </c>
    </row>
    <row r="5" spans="1:9" ht="16.5" customHeight="1" thickBot="1" x14ac:dyDescent="0.3">
      <c r="A5" s="687">
        <v>10</v>
      </c>
      <c r="B5" s="664"/>
      <c r="C5" s="664"/>
      <c r="D5" s="675" t="s">
        <v>14</v>
      </c>
      <c r="E5" s="672">
        <f>E7+E9+E11</f>
        <v>12660</v>
      </c>
      <c r="F5" s="686">
        <f>F7+F9+F11</f>
        <v>700</v>
      </c>
      <c r="G5" s="672">
        <f>G7+G9+G11</f>
        <v>13360</v>
      </c>
      <c r="H5" s="672">
        <f>H7+H9+H11</f>
        <v>11803.64</v>
      </c>
      <c r="I5" s="679">
        <f>H5/G5</f>
        <v>0.88350598802395208</v>
      </c>
    </row>
    <row r="6" spans="1:9" ht="8.25" customHeight="1" thickBot="1" x14ac:dyDescent="0.3">
      <c r="A6" s="687"/>
      <c r="B6" s="664"/>
      <c r="C6" s="664"/>
      <c r="D6" s="675"/>
      <c r="E6" s="672"/>
      <c r="F6" s="686"/>
      <c r="G6" s="672"/>
      <c r="H6" s="672"/>
      <c r="I6" s="679"/>
    </row>
    <row r="7" spans="1:9" s="371" customFormat="1" ht="37.5" customHeight="1" thickBot="1" x14ac:dyDescent="0.3">
      <c r="A7" s="718"/>
      <c r="B7" s="477">
        <v>1010</v>
      </c>
      <c r="C7" s="473"/>
      <c r="D7" s="476" t="s">
        <v>216</v>
      </c>
      <c r="E7" s="474">
        <f>E8</f>
        <v>0</v>
      </c>
      <c r="F7" s="381">
        <f>F8</f>
        <v>3700</v>
      </c>
      <c r="G7" s="474">
        <f>G8</f>
        <v>3700</v>
      </c>
      <c r="H7" s="474">
        <f>H8</f>
        <v>3690</v>
      </c>
      <c r="I7" s="475">
        <f>H7/G7</f>
        <v>0.99729729729729732</v>
      </c>
    </row>
    <row r="8" spans="1:9" s="371" customFormat="1" ht="24" customHeight="1" thickBot="1" x14ac:dyDescent="0.3">
      <c r="A8" s="690"/>
      <c r="B8" s="473"/>
      <c r="C8" s="473">
        <v>4300</v>
      </c>
      <c r="D8" s="476" t="s">
        <v>113</v>
      </c>
      <c r="E8" s="474">
        <v>0</v>
      </c>
      <c r="F8" s="472">
        <v>3700</v>
      </c>
      <c r="G8" s="474">
        <v>3700</v>
      </c>
      <c r="H8" s="474">
        <v>3690</v>
      </c>
      <c r="I8" s="475">
        <f>H8/G8</f>
        <v>0.99729729729729732</v>
      </c>
    </row>
    <row r="9" spans="1:9" ht="20.25" customHeight="1" thickBot="1" x14ac:dyDescent="0.3">
      <c r="A9" s="690"/>
      <c r="B9" s="184">
        <v>1030</v>
      </c>
      <c r="C9" s="120"/>
      <c r="D9" s="124" t="s">
        <v>109</v>
      </c>
      <c r="E9" s="127">
        <f>E10</f>
        <v>9660</v>
      </c>
      <c r="F9" s="127">
        <v>0</v>
      </c>
      <c r="G9" s="127">
        <f>G10</f>
        <v>9660</v>
      </c>
      <c r="H9" s="127">
        <f>H10</f>
        <v>8113.64</v>
      </c>
      <c r="I9" s="122">
        <f t="shared" ref="I9:I22" si="0">H9/G9</f>
        <v>0.83992132505175987</v>
      </c>
    </row>
    <row r="10" spans="1:9" ht="52.5" customHeight="1" thickBot="1" x14ac:dyDescent="0.3">
      <c r="A10" s="690"/>
      <c r="B10" s="120"/>
      <c r="C10" s="120">
        <v>2850</v>
      </c>
      <c r="D10" s="124" t="s">
        <v>110</v>
      </c>
      <c r="E10" s="127">
        <v>9660</v>
      </c>
      <c r="F10" s="127">
        <v>0</v>
      </c>
      <c r="G10" s="127">
        <f>E10</f>
        <v>9660</v>
      </c>
      <c r="H10" s="127">
        <v>8113.64</v>
      </c>
      <c r="I10" s="122">
        <f t="shared" si="0"/>
        <v>0.83992132505175987</v>
      </c>
    </row>
    <row r="11" spans="1:9" ht="23.25" customHeight="1" thickBot="1" x14ac:dyDescent="0.3">
      <c r="A11" s="690"/>
      <c r="B11" s="477">
        <v>1095</v>
      </c>
      <c r="C11" s="473"/>
      <c r="D11" s="476" t="s">
        <v>15</v>
      </c>
      <c r="E11" s="474">
        <f>E12</f>
        <v>3000</v>
      </c>
      <c r="F11" s="474">
        <f>F12</f>
        <v>-3000</v>
      </c>
      <c r="G11" s="474">
        <f>G12</f>
        <v>0</v>
      </c>
      <c r="H11" s="474">
        <v>0</v>
      </c>
      <c r="I11" s="475">
        <v>0</v>
      </c>
    </row>
    <row r="12" spans="1:9" ht="25.5" customHeight="1" thickBot="1" x14ac:dyDescent="0.3">
      <c r="A12" s="681"/>
      <c r="B12" s="473"/>
      <c r="C12" s="473">
        <v>4210</v>
      </c>
      <c r="D12" s="476" t="s">
        <v>111</v>
      </c>
      <c r="E12" s="474">
        <v>3000</v>
      </c>
      <c r="F12" s="474">
        <v>-3000</v>
      </c>
      <c r="G12" s="474">
        <v>0</v>
      </c>
      <c r="H12" s="474">
        <v>0</v>
      </c>
      <c r="I12" s="475">
        <v>0</v>
      </c>
    </row>
    <row r="13" spans="1:9" ht="16.5" thickBot="1" x14ac:dyDescent="0.3">
      <c r="A13" s="116">
        <v>600</v>
      </c>
      <c r="B13" s="120"/>
      <c r="C13" s="120"/>
      <c r="D13" s="121" t="s">
        <v>101</v>
      </c>
      <c r="E13" s="123">
        <f>E14</f>
        <v>177000</v>
      </c>
      <c r="F13" s="430">
        <f>F14</f>
        <v>-31347</v>
      </c>
      <c r="G13" s="123">
        <f>G14</f>
        <v>145653</v>
      </c>
      <c r="H13" s="123">
        <f>H14</f>
        <v>72367.22</v>
      </c>
      <c r="I13" s="126">
        <f t="shared" si="0"/>
        <v>0.49684675221245017</v>
      </c>
    </row>
    <row r="14" spans="1:9" ht="21" customHeight="1" thickBot="1" x14ac:dyDescent="0.3">
      <c r="A14" s="664"/>
      <c r="B14" s="120">
        <v>60016</v>
      </c>
      <c r="C14" s="120"/>
      <c r="D14" s="124" t="s">
        <v>102</v>
      </c>
      <c r="E14" s="127">
        <f>E15+E16+E17</f>
        <v>177000</v>
      </c>
      <c r="F14" s="464">
        <f>F15+F16+F17</f>
        <v>-31347</v>
      </c>
      <c r="G14" s="127">
        <f>G15+G16+G17</f>
        <v>145653</v>
      </c>
      <c r="H14" s="127">
        <f>H15+H16+H17</f>
        <v>72367.22</v>
      </c>
      <c r="I14" s="122">
        <f t="shared" si="0"/>
        <v>0.49684675221245017</v>
      </c>
    </row>
    <row r="15" spans="1:9" ht="18.75" customHeight="1" thickBot="1" x14ac:dyDescent="0.3">
      <c r="A15" s="664"/>
      <c r="B15" s="665"/>
      <c r="C15" s="120">
        <v>4210</v>
      </c>
      <c r="D15" s="124" t="s">
        <v>111</v>
      </c>
      <c r="E15" s="127">
        <v>25000</v>
      </c>
      <c r="F15" s="263"/>
      <c r="G15" s="127">
        <v>25000</v>
      </c>
      <c r="H15" s="127">
        <v>8976.02</v>
      </c>
      <c r="I15" s="122">
        <f t="shared" si="0"/>
        <v>0.35904079999999999</v>
      </c>
    </row>
    <row r="16" spans="1:9" ht="21.75" customHeight="1" thickBot="1" x14ac:dyDescent="0.3">
      <c r="A16" s="664"/>
      <c r="B16" s="665"/>
      <c r="C16" s="120">
        <v>4270</v>
      </c>
      <c r="D16" s="124" t="s">
        <v>112</v>
      </c>
      <c r="E16" s="127">
        <v>57000</v>
      </c>
      <c r="F16" s="266">
        <v>-3147</v>
      </c>
      <c r="G16" s="127">
        <f>E16+F16</f>
        <v>53853</v>
      </c>
      <c r="H16" s="127">
        <v>46248</v>
      </c>
      <c r="I16" s="122">
        <f t="shared" si="0"/>
        <v>0.85878224054370234</v>
      </c>
    </row>
    <row r="17" spans="1:9" ht="19.5" customHeight="1" thickBot="1" x14ac:dyDescent="0.3">
      <c r="A17" s="664"/>
      <c r="B17" s="665"/>
      <c r="C17" s="120">
        <v>4300</v>
      </c>
      <c r="D17" s="124" t="s">
        <v>113</v>
      </c>
      <c r="E17" s="127">
        <v>95000</v>
      </c>
      <c r="F17" s="266">
        <v>-28200</v>
      </c>
      <c r="G17" s="127">
        <f>E17+F17</f>
        <v>66800</v>
      </c>
      <c r="H17" s="127">
        <v>17143.2</v>
      </c>
      <c r="I17" s="122">
        <f t="shared" si="0"/>
        <v>0.25663473053892216</v>
      </c>
    </row>
    <row r="18" spans="1:9" ht="19.5" customHeight="1" thickBot="1" x14ac:dyDescent="0.3">
      <c r="A18" s="330">
        <v>630</v>
      </c>
      <c r="B18" s="331"/>
      <c r="C18" s="331"/>
      <c r="D18" s="362" t="s">
        <v>246</v>
      </c>
      <c r="E18" s="363"/>
      <c r="F18" s="463">
        <v>27100</v>
      </c>
      <c r="G18" s="363">
        <f>G19</f>
        <v>27100</v>
      </c>
      <c r="H18" s="363">
        <f>H19</f>
        <v>27060</v>
      </c>
      <c r="I18" s="364">
        <f t="shared" si="0"/>
        <v>0.99852398523985242</v>
      </c>
    </row>
    <row r="19" spans="1:9" ht="19.5" customHeight="1" thickBot="1" x14ac:dyDescent="0.3">
      <c r="A19" s="511"/>
      <c r="B19" s="331">
        <v>63095</v>
      </c>
      <c r="C19" s="331"/>
      <c r="D19" s="336" t="s">
        <v>15</v>
      </c>
      <c r="E19" s="328"/>
      <c r="F19" s="461">
        <v>27100</v>
      </c>
      <c r="G19" s="328">
        <v>27100</v>
      </c>
      <c r="H19" s="328">
        <v>27060</v>
      </c>
      <c r="I19" s="335">
        <v>0.99850000000000005</v>
      </c>
    </row>
    <row r="20" spans="1:9" ht="19.5" customHeight="1" thickBot="1" x14ac:dyDescent="0.3">
      <c r="A20" s="681"/>
      <c r="B20" s="331"/>
      <c r="C20" s="331">
        <v>4300</v>
      </c>
      <c r="D20" s="336" t="s">
        <v>247</v>
      </c>
      <c r="E20" s="328"/>
      <c r="F20" s="461">
        <v>27100</v>
      </c>
      <c r="G20" s="328">
        <v>27100</v>
      </c>
      <c r="H20" s="328">
        <v>27060</v>
      </c>
      <c r="I20" s="335">
        <v>0.99850000000000005</v>
      </c>
    </row>
    <row r="21" spans="1:9" ht="33" customHeight="1" thickBot="1" x14ac:dyDescent="0.3">
      <c r="A21" s="116">
        <v>700</v>
      </c>
      <c r="B21" s="120"/>
      <c r="C21" s="120"/>
      <c r="D21" s="121" t="s">
        <v>8</v>
      </c>
      <c r="E21" s="123">
        <f>E22</f>
        <v>27620</v>
      </c>
      <c r="F21" s="123">
        <f>F22</f>
        <v>-4900</v>
      </c>
      <c r="G21" s="123">
        <f>G22</f>
        <v>22720</v>
      </c>
      <c r="H21" s="123">
        <f>H22</f>
        <v>21566.62</v>
      </c>
      <c r="I21" s="126">
        <f t="shared" si="0"/>
        <v>0.94923503521126751</v>
      </c>
    </row>
    <row r="22" spans="1:9" ht="32.25" customHeight="1" thickBot="1" x14ac:dyDescent="0.3">
      <c r="A22" s="511"/>
      <c r="B22" s="120">
        <v>70005</v>
      </c>
      <c r="C22" s="120"/>
      <c r="D22" s="124" t="s">
        <v>9</v>
      </c>
      <c r="E22" s="127">
        <f>E23+E25+E27+E28</f>
        <v>27620</v>
      </c>
      <c r="F22" s="468">
        <f>F23+F25+F27+F28</f>
        <v>-4900</v>
      </c>
      <c r="G22" s="127">
        <f>G23+G25+G27+G28</f>
        <v>22720</v>
      </c>
      <c r="H22" s="127">
        <f>H23+H25+H27+H28</f>
        <v>21566.62</v>
      </c>
      <c r="I22" s="122">
        <f t="shared" si="0"/>
        <v>0.94923503521126751</v>
      </c>
    </row>
    <row r="23" spans="1:9" x14ac:dyDescent="0.25">
      <c r="A23" s="512"/>
      <c r="B23" s="574"/>
      <c r="C23" s="574">
        <v>3030</v>
      </c>
      <c r="D23" s="577" t="s">
        <v>114</v>
      </c>
      <c r="E23" s="534">
        <v>400</v>
      </c>
      <c r="F23" s="688">
        <v>-400</v>
      </c>
      <c r="G23" s="534">
        <v>0</v>
      </c>
      <c r="H23" s="534">
        <v>0</v>
      </c>
      <c r="I23" s="539">
        <v>0</v>
      </c>
    </row>
    <row r="24" spans="1:9" ht="14.25" customHeight="1" thickBot="1" x14ac:dyDescent="0.3">
      <c r="A24" s="512"/>
      <c r="B24" s="575"/>
      <c r="C24" s="576"/>
      <c r="D24" s="579"/>
      <c r="E24" s="536"/>
      <c r="F24" s="689"/>
      <c r="G24" s="536"/>
      <c r="H24" s="536"/>
      <c r="I24" s="541"/>
    </row>
    <row r="25" spans="1:9" ht="21.75" customHeight="1" x14ac:dyDescent="0.25">
      <c r="A25" s="512"/>
      <c r="B25" s="575"/>
      <c r="C25" s="574">
        <v>4300</v>
      </c>
      <c r="D25" s="577" t="s">
        <v>113</v>
      </c>
      <c r="E25" s="534">
        <v>12000</v>
      </c>
      <c r="F25" s="688">
        <v>1000</v>
      </c>
      <c r="G25" s="534">
        <v>13000</v>
      </c>
      <c r="H25" s="534">
        <v>12887.6</v>
      </c>
      <c r="I25" s="539">
        <f>H25/G25</f>
        <v>0.99135384615384614</v>
      </c>
    </row>
    <row r="26" spans="1:9" ht="9.75" customHeight="1" thickBot="1" x14ac:dyDescent="0.3">
      <c r="A26" s="512"/>
      <c r="B26" s="575"/>
      <c r="C26" s="576"/>
      <c r="D26" s="579"/>
      <c r="E26" s="536"/>
      <c r="F26" s="689"/>
      <c r="G26" s="536"/>
      <c r="H26" s="536"/>
      <c r="I26" s="541"/>
    </row>
    <row r="27" spans="1:9" ht="24.75" customHeight="1" thickBot="1" x14ac:dyDescent="0.3">
      <c r="A27" s="512"/>
      <c r="B27" s="575"/>
      <c r="C27" s="131">
        <v>4430</v>
      </c>
      <c r="D27" s="133" t="s">
        <v>115</v>
      </c>
      <c r="E27" s="134">
        <v>10000</v>
      </c>
      <c r="F27" s="468">
        <v>-5500</v>
      </c>
      <c r="G27" s="134">
        <v>4500</v>
      </c>
      <c r="H27" s="134">
        <v>3459.9</v>
      </c>
      <c r="I27" s="132">
        <f>H27/G27</f>
        <v>0.7688666666666667</v>
      </c>
    </row>
    <row r="28" spans="1:9" ht="36" customHeight="1" thickBot="1" x14ac:dyDescent="0.3">
      <c r="A28" s="546"/>
      <c r="B28" s="576"/>
      <c r="C28" s="131">
        <v>4520</v>
      </c>
      <c r="D28" s="133" t="s">
        <v>116</v>
      </c>
      <c r="E28" s="134">
        <v>5220</v>
      </c>
      <c r="F28" s="468">
        <v>0</v>
      </c>
      <c r="G28" s="134">
        <v>5220</v>
      </c>
      <c r="H28" s="134">
        <v>5219.12</v>
      </c>
      <c r="I28" s="132">
        <f>H28/G28</f>
        <v>0.9998314176245211</v>
      </c>
    </row>
    <row r="29" spans="1:9" ht="32.25" customHeight="1" thickBot="1" x14ac:dyDescent="0.3">
      <c r="A29" s="116">
        <v>710</v>
      </c>
      <c r="B29" s="120"/>
      <c r="C29" s="120"/>
      <c r="D29" s="121" t="s">
        <v>31</v>
      </c>
      <c r="E29" s="123">
        <f>E30+E32+E34</f>
        <v>89800</v>
      </c>
      <c r="F29" s="462">
        <f>F30+F32+F34</f>
        <v>-15000</v>
      </c>
      <c r="G29" s="123">
        <f>G30+G32+G34</f>
        <v>74800</v>
      </c>
      <c r="H29" s="123">
        <f>H30+H32+H34</f>
        <v>62070</v>
      </c>
      <c r="I29" s="126">
        <f t="shared" ref="I29:I33" si="1">H29/G29</f>
        <v>0.82981283422459895</v>
      </c>
    </row>
    <row r="30" spans="1:9" ht="32.25" customHeight="1" thickBot="1" x14ac:dyDescent="0.3">
      <c r="A30" s="664"/>
      <c r="B30" s="120">
        <v>71004</v>
      </c>
      <c r="C30" s="120"/>
      <c r="D30" s="124" t="s">
        <v>127</v>
      </c>
      <c r="E30" s="127">
        <f>E31</f>
        <v>35000</v>
      </c>
      <c r="F30" s="464">
        <f>F31</f>
        <v>-15000</v>
      </c>
      <c r="G30" s="127">
        <f>G31</f>
        <v>20000</v>
      </c>
      <c r="H30" s="127">
        <f>H31</f>
        <v>15869</v>
      </c>
      <c r="I30" s="122">
        <f t="shared" si="1"/>
        <v>0.79344999999999999</v>
      </c>
    </row>
    <row r="31" spans="1:9" ht="22.5" customHeight="1" thickBot="1" x14ac:dyDescent="0.3">
      <c r="A31" s="664"/>
      <c r="B31" s="120"/>
      <c r="C31" s="120">
        <v>4300</v>
      </c>
      <c r="D31" s="124" t="s">
        <v>113</v>
      </c>
      <c r="E31" s="127">
        <v>35000</v>
      </c>
      <c r="F31" s="127">
        <v>-15000</v>
      </c>
      <c r="G31" s="127">
        <v>20000</v>
      </c>
      <c r="H31" s="127">
        <v>15869</v>
      </c>
      <c r="I31" s="122">
        <f t="shared" si="1"/>
        <v>0.79344999999999999</v>
      </c>
    </row>
    <row r="32" spans="1:9" ht="33" customHeight="1" thickBot="1" x14ac:dyDescent="0.3">
      <c r="A32" s="664"/>
      <c r="B32" s="120">
        <v>71012</v>
      </c>
      <c r="C32" s="120"/>
      <c r="D32" s="124" t="s">
        <v>210</v>
      </c>
      <c r="E32" s="127">
        <f>E33</f>
        <v>40000</v>
      </c>
      <c r="F32" s="381">
        <v>0</v>
      </c>
      <c r="G32" s="127">
        <f>G33</f>
        <v>40000</v>
      </c>
      <c r="H32" s="127">
        <f>H33</f>
        <v>35188</v>
      </c>
      <c r="I32" s="122">
        <f t="shared" si="1"/>
        <v>0.87970000000000004</v>
      </c>
    </row>
    <row r="33" spans="1:9" ht="24.75" customHeight="1" thickBot="1" x14ac:dyDescent="0.3">
      <c r="A33" s="664"/>
      <c r="B33" s="120"/>
      <c r="C33" s="120">
        <v>4300</v>
      </c>
      <c r="D33" s="124" t="s">
        <v>113</v>
      </c>
      <c r="E33" s="127">
        <v>40000</v>
      </c>
      <c r="F33" s="381">
        <v>0</v>
      </c>
      <c r="G33" s="127">
        <v>40000</v>
      </c>
      <c r="H33" s="127">
        <v>35188</v>
      </c>
      <c r="I33" s="122">
        <f t="shared" si="1"/>
        <v>0.87970000000000004</v>
      </c>
    </row>
    <row r="34" spans="1:9" ht="15.75" thickBot="1" x14ac:dyDescent="0.3">
      <c r="A34" s="664"/>
      <c r="B34" s="665">
        <v>71095</v>
      </c>
      <c r="C34" s="665"/>
      <c r="D34" s="671" t="s">
        <v>15</v>
      </c>
      <c r="E34" s="673">
        <f>E36</f>
        <v>14800</v>
      </c>
      <c r="F34" s="562">
        <v>0</v>
      </c>
      <c r="G34" s="673">
        <f>G36</f>
        <v>14800</v>
      </c>
      <c r="H34" s="673">
        <f>H36</f>
        <v>11013</v>
      </c>
      <c r="I34" s="670">
        <f>H34/G34</f>
        <v>0.74412162162162165</v>
      </c>
    </row>
    <row r="35" spans="1:9" ht="9" customHeight="1" thickBot="1" x14ac:dyDescent="0.3">
      <c r="A35" s="664"/>
      <c r="B35" s="665"/>
      <c r="C35" s="665"/>
      <c r="D35" s="671"/>
      <c r="E35" s="673"/>
      <c r="F35" s="562"/>
      <c r="G35" s="673"/>
      <c r="H35" s="673"/>
      <c r="I35" s="670"/>
    </row>
    <row r="36" spans="1:9" ht="24.75" customHeight="1" thickBot="1" x14ac:dyDescent="0.3">
      <c r="A36" s="664"/>
      <c r="B36" s="120"/>
      <c r="C36" s="120">
        <v>4300</v>
      </c>
      <c r="D36" s="124" t="s">
        <v>113</v>
      </c>
      <c r="E36" s="127">
        <v>14800</v>
      </c>
      <c r="F36" s="381">
        <v>0</v>
      </c>
      <c r="G36" s="127">
        <v>14800</v>
      </c>
      <c r="H36" s="127">
        <v>11013</v>
      </c>
      <c r="I36" s="122">
        <f t="shared" ref="I36:I56" si="2">H36/G36</f>
        <v>0.74412162162162165</v>
      </c>
    </row>
    <row r="37" spans="1:9" ht="30.75" customHeight="1" thickBot="1" x14ac:dyDescent="0.3">
      <c r="A37" s="116">
        <v>750</v>
      </c>
      <c r="B37" s="120"/>
      <c r="C37" s="120"/>
      <c r="D37" s="121" t="s">
        <v>17</v>
      </c>
      <c r="E37" s="123">
        <f>E38+E43+E65+E67+E70</f>
        <v>1853306</v>
      </c>
      <c r="F37" s="469">
        <f>F38+F43+F65+F67+F70</f>
        <v>-25765.83</v>
      </c>
      <c r="G37" s="123">
        <f>G38+G43+G65+G67+G70</f>
        <v>1827540.17</v>
      </c>
      <c r="H37" s="123">
        <f>H38+H43+H65+H67+H70</f>
        <v>1741993.6500000008</v>
      </c>
      <c r="I37" s="225">
        <f t="shared" si="2"/>
        <v>0.95319034765731081</v>
      </c>
    </row>
    <row r="38" spans="1:9" ht="23.25" customHeight="1" thickBot="1" x14ac:dyDescent="0.3">
      <c r="A38" s="664"/>
      <c r="B38" s="120">
        <v>75022</v>
      </c>
      <c r="C38" s="120"/>
      <c r="D38" s="124" t="s">
        <v>128</v>
      </c>
      <c r="E38" s="127">
        <f>E39+E40+E41+E42</f>
        <v>96750</v>
      </c>
      <c r="F38" s="198">
        <f>F39+F41+F40+F42</f>
        <v>0</v>
      </c>
      <c r="G38" s="127">
        <f>G39+G40+G41+G42</f>
        <v>96750</v>
      </c>
      <c r="H38" s="127">
        <f>H39+H40+H41+H42</f>
        <v>81171.97</v>
      </c>
      <c r="I38" s="122">
        <f t="shared" si="2"/>
        <v>0.83898677002583977</v>
      </c>
    </row>
    <row r="39" spans="1:9" ht="38.25" customHeight="1" thickBot="1" x14ac:dyDescent="0.3">
      <c r="A39" s="664"/>
      <c r="B39" s="665"/>
      <c r="C39" s="120">
        <v>3030</v>
      </c>
      <c r="D39" s="124" t="s">
        <v>114</v>
      </c>
      <c r="E39" s="127">
        <v>91050</v>
      </c>
      <c r="F39" s="186">
        <v>0</v>
      </c>
      <c r="G39" s="127">
        <f>E39</f>
        <v>91050</v>
      </c>
      <c r="H39" s="127">
        <v>76700</v>
      </c>
      <c r="I39" s="122">
        <f t="shared" si="2"/>
        <v>0.84239428885227896</v>
      </c>
    </row>
    <row r="40" spans="1:9" ht="25.5" customHeight="1" thickBot="1" x14ac:dyDescent="0.3">
      <c r="A40" s="664"/>
      <c r="B40" s="665"/>
      <c r="C40" s="120">
        <v>4210</v>
      </c>
      <c r="D40" s="124" t="s">
        <v>111</v>
      </c>
      <c r="E40" s="127">
        <v>3000</v>
      </c>
      <c r="F40" s="127">
        <v>0</v>
      </c>
      <c r="G40" s="127">
        <v>3000</v>
      </c>
      <c r="H40" s="127">
        <v>2274.8000000000002</v>
      </c>
      <c r="I40" s="122">
        <f t="shared" si="2"/>
        <v>0.75826666666666676</v>
      </c>
    </row>
    <row r="41" spans="1:9" ht="27" customHeight="1" thickBot="1" x14ac:dyDescent="0.3">
      <c r="A41" s="664"/>
      <c r="B41" s="665"/>
      <c r="C41" s="120">
        <v>4300</v>
      </c>
      <c r="D41" s="124" t="s">
        <v>113</v>
      </c>
      <c r="E41" s="127">
        <v>2000</v>
      </c>
      <c r="F41" s="127">
        <v>0</v>
      </c>
      <c r="G41" s="127">
        <f>E41</f>
        <v>2000</v>
      </c>
      <c r="H41" s="127">
        <v>1498.16</v>
      </c>
      <c r="I41" s="122">
        <f t="shared" si="2"/>
        <v>0.74908000000000008</v>
      </c>
    </row>
    <row r="42" spans="1:9" ht="65.25" customHeight="1" thickBot="1" x14ac:dyDescent="0.3">
      <c r="A42" s="664"/>
      <c r="B42" s="665"/>
      <c r="C42" s="120">
        <v>4360</v>
      </c>
      <c r="D42" s="124" t="s">
        <v>125</v>
      </c>
      <c r="E42" s="127">
        <v>700</v>
      </c>
      <c r="F42" s="263">
        <v>0</v>
      </c>
      <c r="G42" s="127">
        <v>700</v>
      </c>
      <c r="H42" s="127">
        <v>699.01</v>
      </c>
      <c r="I42" s="122">
        <f t="shared" si="2"/>
        <v>0.9985857142857143</v>
      </c>
    </row>
    <row r="43" spans="1:9" ht="25.5" customHeight="1" thickBot="1" x14ac:dyDescent="0.3">
      <c r="A43" s="664"/>
      <c r="B43" s="120">
        <v>75023</v>
      </c>
      <c r="C43" s="120"/>
      <c r="D43" s="124" t="s">
        <v>104</v>
      </c>
      <c r="E43" s="127">
        <f>E44+E45+E46+E47+E48+E49+E50+E51+E52+E53+E54+E55+E56+E57+E59+E61+E62+E63+E64</f>
        <v>1626356</v>
      </c>
      <c r="F43" s="266">
        <f>F44+F45+F46+F47+F48+F49+F50+F51+F52+F53+F54+F55+F56+F57+F59+F61+F62+F63+F64</f>
        <v>32216.17</v>
      </c>
      <c r="G43" s="127">
        <f>G44+G45+G46+G47+G48+G49+G50+G51+G52+G53+G54+G55+G56+G57+G59+G61+G62+G63+G64</f>
        <v>1658572.17</v>
      </c>
      <c r="H43" s="127">
        <f>H44+H45+H46+H47+H48+H49+H50+H51+H52+H53+H54+H55+H56+H57+H59+H61+H62+H63+H64</f>
        <v>1594871.8800000006</v>
      </c>
      <c r="I43" s="465">
        <f t="shared" si="2"/>
        <v>0.96159329623865608</v>
      </c>
    </row>
    <row r="44" spans="1:9" ht="38.25" customHeight="1" thickBot="1" x14ac:dyDescent="0.3">
      <c r="A44" s="664"/>
      <c r="B44" s="574"/>
      <c r="C44" s="120">
        <v>3020</v>
      </c>
      <c r="D44" s="124" t="s">
        <v>129</v>
      </c>
      <c r="E44" s="127">
        <v>300</v>
      </c>
      <c r="F44" s="464">
        <v>-300</v>
      </c>
      <c r="G44" s="127">
        <v>0</v>
      </c>
      <c r="H44" s="127">
        <v>0</v>
      </c>
      <c r="I44" s="122">
        <v>0</v>
      </c>
    </row>
    <row r="45" spans="1:9" ht="33.75" customHeight="1" thickBot="1" x14ac:dyDescent="0.3">
      <c r="A45" s="664"/>
      <c r="B45" s="575"/>
      <c r="C45" s="120">
        <v>4010</v>
      </c>
      <c r="D45" s="124" t="s">
        <v>118</v>
      </c>
      <c r="E45" s="127">
        <v>980764</v>
      </c>
      <c r="F45" s="464">
        <v>-58890</v>
      </c>
      <c r="G45" s="127">
        <f>E45+F45</f>
        <v>921874</v>
      </c>
      <c r="H45" s="127">
        <v>877925.61</v>
      </c>
      <c r="I45" s="122">
        <f t="shared" si="2"/>
        <v>0.95232711845653528</v>
      </c>
    </row>
    <row r="46" spans="1:9" ht="33" customHeight="1" thickBot="1" x14ac:dyDescent="0.3">
      <c r="A46" s="664"/>
      <c r="B46" s="575"/>
      <c r="C46" s="120">
        <v>4040</v>
      </c>
      <c r="D46" s="124" t="s">
        <v>119</v>
      </c>
      <c r="E46" s="127">
        <v>68673</v>
      </c>
      <c r="F46" s="464">
        <v>-3083</v>
      </c>
      <c r="G46" s="127">
        <f>E46+F46</f>
        <v>65590</v>
      </c>
      <c r="H46" s="127">
        <v>65589.149999999994</v>
      </c>
      <c r="I46" s="122">
        <f t="shared" si="2"/>
        <v>0.99998704070742483</v>
      </c>
    </row>
    <row r="47" spans="1:9" ht="39.75" customHeight="1" thickBot="1" x14ac:dyDescent="0.3">
      <c r="A47" s="664"/>
      <c r="B47" s="575"/>
      <c r="C47" s="120">
        <v>4110</v>
      </c>
      <c r="D47" s="124" t="s">
        <v>120</v>
      </c>
      <c r="E47" s="127">
        <v>178401</v>
      </c>
      <c r="F47" s="464">
        <v>-15000</v>
      </c>
      <c r="G47" s="127">
        <f>E47+F47</f>
        <v>163401</v>
      </c>
      <c r="H47" s="127">
        <v>159919.31</v>
      </c>
      <c r="I47" s="122">
        <f t="shared" si="2"/>
        <v>0.97869235806390409</v>
      </c>
    </row>
    <row r="48" spans="1:9" ht="30" customHeight="1" thickBot="1" x14ac:dyDescent="0.3">
      <c r="A48" s="664"/>
      <c r="B48" s="575"/>
      <c r="C48" s="120">
        <v>4120</v>
      </c>
      <c r="D48" s="124" t="s">
        <v>121</v>
      </c>
      <c r="E48" s="127">
        <v>24028</v>
      </c>
      <c r="F48" s="464">
        <v>-7500</v>
      </c>
      <c r="G48" s="127">
        <f>E48+F48</f>
        <v>16528</v>
      </c>
      <c r="H48" s="127">
        <v>15176.36</v>
      </c>
      <c r="I48" s="122">
        <f t="shared" si="2"/>
        <v>0.91822120038722177</v>
      </c>
    </row>
    <row r="49" spans="1:9" ht="30" customHeight="1" thickBot="1" x14ac:dyDescent="0.3">
      <c r="A49" s="664"/>
      <c r="B49" s="575"/>
      <c r="C49" s="199">
        <v>4140</v>
      </c>
      <c r="D49" s="202" t="s">
        <v>205</v>
      </c>
      <c r="E49" s="200">
        <v>1000</v>
      </c>
      <c r="F49" s="464">
        <v>-1000</v>
      </c>
      <c r="G49" s="200">
        <v>0</v>
      </c>
      <c r="H49" s="200">
        <v>0</v>
      </c>
      <c r="I49" s="201">
        <v>0</v>
      </c>
    </row>
    <row r="50" spans="1:9" ht="27.75" customHeight="1" thickBot="1" x14ac:dyDescent="0.3">
      <c r="A50" s="664"/>
      <c r="B50" s="575"/>
      <c r="C50" s="120">
        <v>4210</v>
      </c>
      <c r="D50" s="124" t="s">
        <v>111</v>
      </c>
      <c r="E50" s="127">
        <v>88000</v>
      </c>
      <c r="F50" s="387">
        <v>21364.46</v>
      </c>
      <c r="G50" s="127">
        <f t="shared" ref="G50:G57" si="3">E50+F50</f>
        <v>109364.45999999999</v>
      </c>
      <c r="H50" s="127">
        <v>100490.35</v>
      </c>
      <c r="I50" s="122">
        <f t="shared" si="2"/>
        <v>0.91885746064123586</v>
      </c>
    </row>
    <row r="51" spans="1:9" ht="26.25" customHeight="1" thickBot="1" x14ac:dyDescent="0.3">
      <c r="A51" s="664"/>
      <c r="B51" s="575"/>
      <c r="C51" s="120">
        <v>4260</v>
      </c>
      <c r="D51" s="124" t="s">
        <v>123</v>
      </c>
      <c r="E51" s="127">
        <v>12000</v>
      </c>
      <c r="F51" s="263">
        <v>5000</v>
      </c>
      <c r="G51" s="127">
        <f t="shared" si="3"/>
        <v>17000</v>
      </c>
      <c r="H51" s="127">
        <v>16070.05</v>
      </c>
      <c r="I51" s="122">
        <f t="shared" si="2"/>
        <v>0.94529705882352932</v>
      </c>
    </row>
    <row r="52" spans="1:9" ht="26.25" customHeight="1" thickBot="1" x14ac:dyDescent="0.3">
      <c r="A52" s="664"/>
      <c r="B52" s="575"/>
      <c r="C52" s="120">
        <v>4270</v>
      </c>
      <c r="D52" s="124" t="s">
        <v>112</v>
      </c>
      <c r="E52" s="127">
        <v>2000</v>
      </c>
      <c r="F52" s="129">
        <v>11367.71</v>
      </c>
      <c r="G52" s="127">
        <f t="shared" si="3"/>
        <v>13367.71</v>
      </c>
      <c r="H52" s="127">
        <v>13128.03</v>
      </c>
      <c r="I52" s="122">
        <f t="shared" si="2"/>
        <v>0.98207022743611294</v>
      </c>
    </row>
    <row r="53" spans="1:9" ht="25.5" customHeight="1" thickBot="1" x14ac:dyDescent="0.3">
      <c r="A53" s="664"/>
      <c r="B53" s="575"/>
      <c r="C53" s="120">
        <v>4280</v>
      </c>
      <c r="D53" s="124" t="s">
        <v>124</v>
      </c>
      <c r="E53" s="127">
        <v>1000</v>
      </c>
      <c r="F53" s="129">
        <v>0</v>
      </c>
      <c r="G53" s="127">
        <f t="shared" si="3"/>
        <v>1000</v>
      </c>
      <c r="H53" s="127">
        <v>800</v>
      </c>
      <c r="I53" s="122">
        <f t="shared" si="2"/>
        <v>0.8</v>
      </c>
    </row>
    <row r="54" spans="1:9" ht="23.25" customHeight="1" thickBot="1" x14ac:dyDescent="0.3">
      <c r="A54" s="664"/>
      <c r="B54" s="575"/>
      <c r="C54" s="120">
        <v>4300</v>
      </c>
      <c r="D54" s="124" t="s">
        <v>113</v>
      </c>
      <c r="E54" s="127">
        <v>130000</v>
      </c>
      <c r="F54" s="263">
        <v>31000</v>
      </c>
      <c r="G54" s="127">
        <f t="shared" si="3"/>
        <v>161000</v>
      </c>
      <c r="H54" s="127">
        <v>158901.82</v>
      </c>
      <c r="I54" s="122">
        <f t="shared" si="2"/>
        <v>0.98696782608695655</v>
      </c>
    </row>
    <row r="55" spans="1:9" ht="66" customHeight="1" thickBot="1" x14ac:dyDescent="0.3">
      <c r="A55" s="664"/>
      <c r="B55" s="575"/>
      <c r="C55" s="120">
        <v>4360</v>
      </c>
      <c r="D55" s="124" t="s">
        <v>125</v>
      </c>
      <c r="E55" s="127">
        <v>10000</v>
      </c>
      <c r="F55" s="464">
        <v>-4000</v>
      </c>
      <c r="G55" s="127">
        <f t="shared" si="3"/>
        <v>6000</v>
      </c>
      <c r="H55" s="127">
        <v>5635.37</v>
      </c>
      <c r="I55" s="122">
        <f t="shared" si="2"/>
        <v>0.93922833333333333</v>
      </c>
    </row>
    <row r="56" spans="1:9" ht="24" customHeight="1" thickBot="1" x14ac:dyDescent="0.3">
      <c r="A56" s="664"/>
      <c r="B56" s="575"/>
      <c r="C56" s="120">
        <v>4410</v>
      </c>
      <c r="D56" s="124" t="s">
        <v>130</v>
      </c>
      <c r="E56" s="127">
        <v>13500</v>
      </c>
      <c r="F56" s="186">
        <v>10500</v>
      </c>
      <c r="G56" s="127">
        <f t="shared" si="3"/>
        <v>24000</v>
      </c>
      <c r="H56" s="127">
        <v>23805.49</v>
      </c>
      <c r="I56" s="122">
        <f t="shared" si="2"/>
        <v>0.9918954166666667</v>
      </c>
    </row>
    <row r="57" spans="1:9" ht="15.75" customHeight="1" thickBot="1" x14ac:dyDescent="0.3">
      <c r="A57" s="664"/>
      <c r="B57" s="575"/>
      <c r="C57" s="665">
        <v>4430</v>
      </c>
      <c r="D57" s="671" t="s">
        <v>115</v>
      </c>
      <c r="E57" s="673">
        <v>40000</v>
      </c>
      <c r="F57" s="673">
        <v>50000</v>
      </c>
      <c r="G57" s="673">
        <f t="shared" si="3"/>
        <v>90000</v>
      </c>
      <c r="H57" s="673">
        <v>89489.06</v>
      </c>
      <c r="I57" s="670">
        <f>H57/G57</f>
        <v>0.99432288888888887</v>
      </c>
    </row>
    <row r="58" spans="1:9" ht="7.5" customHeight="1" thickBot="1" x14ac:dyDescent="0.3">
      <c r="A58" s="664"/>
      <c r="B58" s="575"/>
      <c r="C58" s="665"/>
      <c r="D58" s="671"/>
      <c r="E58" s="673"/>
      <c r="F58" s="673"/>
      <c r="G58" s="673"/>
      <c r="H58" s="673"/>
      <c r="I58" s="670"/>
    </row>
    <row r="59" spans="1:9" ht="15.75" customHeight="1" thickBot="1" x14ac:dyDescent="0.3">
      <c r="A59" s="664"/>
      <c r="B59" s="575"/>
      <c r="C59" s="665">
        <v>4440</v>
      </c>
      <c r="D59" s="671" t="s">
        <v>126</v>
      </c>
      <c r="E59" s="673">
        <v>19690</v>
      </c>
      <c r="F59" s="673">
        <v>-818</v>
      </c>
      <c r="G59" s="673">
        <f>E59+F59</f>
        <v>18872</v>
      </c>
      <c r="H59" s="673">
        <v>18872</v>
      </c>
      <c r="I59" s="670">
        <f>H59/G59</f>
        <v>1</v>
      </c>
    </row>
    <row r="60" spans="1:9" ht="15.75" customHeight="1" thickBot="1" x14ac:dyDescent="0.3">
      <c r="A60" s="664"/>
      <c r="B60" s="575"/>
      <c r="C60" s="665"/>
      <c r="D60" s="671"/>
      <c r="E60" s="673"/>
      <c r="F60" s="673"/>
      <c r="G60" s="673"/>
      <c r="H60" s="673"/>
      <c r="I60" s="670"/>
    </row>
    <row r="61" spans="1:9" ht="24.75" customHeight="1" thickBot="1" x14ac:dyDescent="0.3">
      <c r="A61" s="664"/>
      <c r="B61" s="575"/>
      <c r="C61" s="224">
        <v>4480</v>
      </c>
      <c r="D61" s="226" t="s">
        <v>40</v>
      </c>
      <c r="E61" s="228">
        <v>50000</v>
      </c>
      <c r="F61" s="381">
        <v>-6087</v>
      </c>
      <c r="G61" s="228">
        <f>E61+F61</f>
        <v>43913</v>
      </c>
      <c r="H61" s="228">
        <v>43407</v>
      </c>
      <c r="I61" s="225">
        <f>H61/G61</f>
        <v>0.98847721631407559</v>
      </c>
    </row>
    <row r="62" spans="1:9" ht="27" customHeight="1" thickBot="1" x14ac:dyDescent="0.3">
      <c r="A62" s="664"/>
      <c r="B62" s="575"/>
      <c r="C62" s="120">
        <v>4580</v>
      </c>
      <c r="D62" s="124" t="s">
        <v>29</v>
      </c>
      <c r="E62" s="127">
        <v>1000</v>
      </c>
      <c r="F62" s="129">
        <v>-338</v>
      </c>
      <c r="G62" s="127">
        <f>E62+F62</f>
        <v>662</v>
      </c>
      <c r="H62" s="127">
        <v>0</v>
      </c>
      <c r="I62" s="225">
        <f>H62/G62</f>
        <v>0</v>
      </c>
    </row>
    <row r="63" spans="1:9" ht="37.5" customHeight="1" thickBot="1" x14ac:dyDescent="0.3">
      <c r="A63" s="664"/>
      <c r="B63" s="575"/>
      <c r="C63" s="120">
        <v>4610</v>
      </c>
      <c r="D63" s="124" t="s">
        <v>184</v>
      </c>
      <c r="E63" s="127">
        <v>1000</v>
      </c>
      <c r="F63" s="129">
        <v>0</v>
      </c>
      <c r="G63" s="127">
        <f>E63+F63</f>
        <v>1000</v>
      </c>
      <c r="H63" s="127">
        <v>704.95</v>
      </c>
      <c r="I63" s="225">
        <f>H63/G63</f>
        <v>0.70495000000000008</v>
      </c>
    </row>
    <row r="64" spans="1:9" ht="37.5" customHeight="1" thickBot="1" x14ac:dyDescent="0.3">
      <c r="A64" s="664"/>
      <c r="B64" s="576"/>
      <c r="C64" s="224">
        <v>4700</v>
      </c>
      <c r="D64" s="226" t="s">
        <v>211</v>
      </c>
      <c r="E64" s="228">
        <v>5000</v>
      </c>
      <c r="F64" s="223">
        <v>0</v>
      </c>
      <c r="G64" s="228">
        <f>E64+F64</f>
        <v>5000</v>
      </c>
      <c r="H64" s="228">
        <v>4957.33</v>
      </c>
      <c r="I64" s="225">
        <f t="shared" ref="I64:I66" si="4">H64/G64</f>
        <v>0.99146599999999996</v>
      </c>
    </row>
    <row r="65" spans="1:9" ht="37.5" customHeight="1" thickBot="1" x14ac:dyDescent="0.3">
      <c r="A65" s="664"/>
      <c r="B65" s="130">
        <v>75045</v>
      </c>
      <c r="C65" s="131"/>
      <c r="D65" s="133" t="s">
        <v>193</v>
      </c>
      <c r="E65" s="134">
        <f>E66</f>
        <v>600</v>
      </c>
      <c r="F65" s="464">
        <f>F66</f>
        <v>-395</v>
      </c>
      <c r="G65" s="134">
        <f>G66</f>
        <v>205</v>
      </c>
      <c r="H65" s="134">
        <f>H66</f>
        <v>202.1</v>
      </c>
      <c r="I65" s="225">
        <f t="shared" si="4"/>
        <v>0.98585365853658535</v>
      </c>
    </row>
    <row r="66" spans="1:9" ht="37.5" customHeight="1" thickBot="1" x14ac:dyDescent="0.3">
      <c r="A66" s="664"/>
      <c r="B66" s="130"/>
      <c r="C66" s="131">
        <v>4410</v>
      </c>
      <c r="D66" s="133" t="s">
        <v>130</v>
      </c>
      <c r="E66" s="134">
        <v>600</v>
      </c>
      <c r="F66" s="464">
        <v>-395</v>
      </c>
      <c r="G66" s="134">
        <f>E66+F66</f>
        <v>205</v>
      </c>
      <c r="H66" s="134">
        <v>202.1</v>
      </c>
      <c r="I66" s="225">
        <f t="shared" si="4"/>
        <v>0.98585365853658535</v>
      </c>
    </row>
    <row r="67" spans="1:9" ht="33.75" customHeight="1" thickBot="1" x14ac:dyDescent="0.3">
      <c r="A67" s="664"/>
      <c r="B67" s="120">
        <v>75075</v>
      </c>
      <c r="C67" s="120"/>
      <c r="D67" s="124" t="s">
        <v>34</v>
      </c>
      <c r="E67" s="127">
        <f>E68+E69</f>
        <v>90000</v>
      </c>
      <c r="F67" s="464">
        <v>-57823</v>
      </c>
      <c r="G67" s="127">
        <f>G68+G69</f>
        <v>32177</v>
      </c>
      <c r="H67" s="127">
        <f>H68+H69</f>
        <v>26784.11</v>
      </c>
      <c r="I67" s="122">
        <f>H67/G67</f>
        <v>0.83239922926313825</v>
      </c>
    </row>
    <row r="68" spans="1:9" ht="24" customHeight="1" thickBot="1" x14ac:dyDescent="0.3">
      <c r="A68" s="664"/>
      <c r="B68" s="665"/>
      <c r="C68" s="120">
        <v>4210</v>
      </c>
      <c r="D68" s="124" t="s">
        <v>111</v>
      </c>
      <c r="E68" s="127">
        <v>50000</v>
      </c>
      <c r="F68" s="464">
        <v>-20386</v>
      </c>
      <c r="G68" s="127">
        <f>E68+F68</f>
        <v>29614</v>
      </c>
      <c r="H68" s="127">
        <v>24221.11</v>
      </c>
      <c r="I68" s="122">
        <f>H68/G68</f>
        <v>0.81789390153305874</v>
      </c>
    </row>
    <row r="69" spans="1:9" ht="24.75" customHeight="1" thickBot="1" x14ac:dyDescent="0.3">
      <c r="A69" s="664"/>
      <c r="B69" s="665"/>
      <c r="C69" s="120">
        <v>4300</v>
      </c>
      <c r="D69" s="124" t="s">
        <v>113</v>
      </c>
      <c r="E69" s="127">
        <v>40000</v>
      </c>
      <c r="F69" s="464">
        <v>-37437</v>
      </c>
      <c r="G69" s="127">
        <f>E69+F69</f>
        <v>2563</v>
      </c>
      <c r="H69" s="127">
        <v>2563</v>
      </c>
      <c r="I69" s="122">
        <f t="shared" ref="I69:I74" si="5">H69/G69</f>
        <v>1</v>
      </c>
    </row>
    <row r="70" spans="1:9" ht="25.5" customHeight="1" thickBot="1" x14ac:dyDescent="0.3">
      <c r="A70" s="664"/>
      <c r="B70" s="120">
        <v>75095</v>
      </c>
      <c r="C70" s="120"/>
      <c r="D70" s="124" t="s">
        <v>15</v>
      </c>
      <c r="E70" s="127">
        <f>E71+E72+E75</f>
        <v>39600</v>
      </c>
      <c r="F70" s="464">
        <f>F71+F72+F73+F74+F75</f>
        <v>236</v>
      </c>
      <c r="G70" s="127">
        <f>G71+G72+G73+G74+G75</f>
        <v>39836</v>
      </c>
      <c r="H70" s="127">
        <f>H71+H72+H73+H74+H75</f>
        <v>38963.590000000004</v>
      </c>
      <c r="I70" s="122">
        <f t="shared" si="5"/>
        <v>0.97809995983532494</v>
      </c>
    </row>
    <row r="71" spans="1:9" ht="30" customHeight="1" thickBot="1" x14ac:dyDescent="0.3">
      <c r="A71" s="664"/>
      <c r="B71" s="665"/>
      <c r="C71" s="120">
        <v>3030</v>
      </c>
      <c r="D71" s="124" t="s">
        <v>114</v>
      </c>
      <c r="E71" s="127">
        <v>21600</v>
      </c>
      <c r="F71" s="129">
        <v>0</v>
      </c>
      <c r="G71" s="127">
        <f>E71</f>
        <v>21600</v>
      </c>
      <c r="H71" s="127">
        <v>20903.47</v>
      </c>
      <c r="I71" s="122">
        <f t="shared" si="5"/>
        <v>0.96775324074074076</v>
      </c>
    </row>
    <row r="72" spans="1:9" ht="35.25" customHeight="1" thickBot="1" x14ac:dyDescent="0.3">
      <c r="A72" s="664"/>
      <c r="B72" s="665"/>
      <c r="C72" s="120">
        <v>4100</v>
      </c>
      <c r="D72" s="124" t="s">
        <v>131</v>
      </c>
      <c r="E72" s="127">
        <v>13000</v>
      </c>
      <c r="F72" s="263">
        <v>1935</v>
      </c>
      <c r="G72" s="127">
        <f>E72+F72</f>
        <v>14935</v>
      </c>
      <c r="H72" s="127">
        <v>14935</v>
      </c>
      <c r="I72" s="122">
        <f t="shared" si="5"/>
        <v>1</v>
      </c>
    </row>
    <row r="73" spans="1:9" ht="35.25" customHeight="1" thickBot="1" x14ac:dyDescent="0.3">
      <c r="A73" s="664"/>
      <c r="B73" s="665"/>
      <c r="C73" s="435">
        <v>4308</v>
      </c>
      <c r="D73" s="443" t="s">
        <v>267</v>
      </c>
      <c r="E73" s="431">
        <v>0</v>
      </c>
      <c r="F73" s="432">
        <v>603</v>
      </c>
      <c r="G73" s="431">
        <f>F73</f>
        <v>603</v>
      </c>
      <c r="H73" s="431">
        <v>603</v>
      </c>
      <c r="I73" s="442">
        <f t="shared" si="5"/>
        <v>1</v>
      </c>
    </row>
    <row r="74" spans="1:9" ht="35.25" customHeight="1" thickBot="1" x14ac:dyDescent="0.3">
      <c r="A74" s="664"/>
      <c r="B74" s="665"/>
      <c r="C74" s="435">
        <v>4309</v>
      </c>
      <c r="D74" s="443" t="s">
        <v>113</v>
      </c>
      <c r="E74" s="431">
        <v>0</v>
      </c>
      <c r="F74" s="432">
        <v>198</v>
      </c>
      <c r="G74" s="431">
        <f>F74</f>
        <v>198</v>
      </c>
      <c r="H74" s="431">
        <v>198</v>
      </c>
      <c r="I74" s="442">
        <f t="shared" si="5"/>
        <v>1</v>
      </c>
    </row>
    <row r="75" spans="1:9" ht="63" customHeight="1" thickBot="1" x14ac:dyDescent="0.3">
      <c r="A75" s="664"/>
      <c r="B75" s="665"/>
      <c r="C75" s="120">
        <v>4360</v>
      </c>
      <c r="D75" s="124" t="s">
        <v>125</v>
      </c>
      <c r="E75" s="127">
        <v>5000</v>
      </c>
      <c r="F75" s="464">
        <v>-2500</v>
      </c>
      <c r="G75" s="127">
        <f>E75+F75</f>
        <v>2500</v>
      </c>
      <c r="H75" s="127">
        <v>2324.12</v>
      </c>
      <c r="I75" s="122">
        <f>H75/G75</f>
        <v>0.92964799999999992</v>
      </c>
    </row>
    <row r="76" spans="1:9" ht="55.5" customHeight="1" thickBot="1" x14ac:dyDescent="0.3">
      <c r="A76" s="116">
        <v>754</v>
      </c>
      <c r="B76" s="116"/>
      <c r="C76" s="116"/>
      <c r="D76" s="121" t="s">
        <v>132</v>
      </c>
      <c r="E76" s="123">
        <f>E77</f>
        <v>134500</v>
      </c>
      <c r="F76" s="203">
        <f>F77</f>
        <v>6000</v>
      </c>
      <c r="G76" s="123">
        <f>G77</f>
        <v>140500</v>
      </c>
      <c r="H76" s="123">
        <f>H77</f>
        <v>112381.24</v>
      </c>
      <c r="I76" s="126">
        <f t="shared" ref="I76:I77" si="6">H76/G76</f>
        <v>0.79986647686832746</v>
      </c>
    </row>
    <row r="77" spans="1:9" ht="27" customHeight="1" thickBot="1" x14ac:dyDescent="0.3">
      <c r="A77" s="664"/>
      <c r="B77" s="120">
        <v>75412</v>
      </c>
      <c r="C77" s="120"/>
      <c r="D77" s="124" t="s">
        <v>105</v>
      </c>
      <c r="E77" s="127">
        <f>E78+E80+E81+E82+E83+E84+E85+E86+E87+E88</f>
        <v>134500</v>
      </c>
      <c r="F77" s="198">
        <f>F78+F80+F81+F82+F83+F84+F85+F86+F87+F88</f>
        <v>6000</v>
      </c>
      <c r="G77" s="127">
        <f>G78+G80+G81+G82+G83+G84+G85+G86+G87+G88</f>
        <v>140500</v>
      </c>
      <c r="H77" s="127">
        <f>H78+H80+H81+H82+H83+H84+H85+H86+H87+H88</f>
        <v>112381.24</v>
      </c>
      <c r="I77" s="122">
        <f t="shared" si="6"/>
        <v>0.79986647686832746</v>
      </c>
    </row>
    <row r="78" spans="1:9" ht="15.75" thickBot="1" x14ac:dyDescent="0.3">
      <c r="A78" s="664"/>
      <c r="B78" s="665"/>
      <c r="C78" s="665">
        <v>3020</v>
      </c>
      <c r="D78" s="671" t="s">
        <v>117</v>
      </c>
      <c r="E78" s="673">
        <v>11000</v>
      </c>
      <c r="F78" s="562">
        <v>0</v>
      </c>
      <c r="G78" s="673">
        <v>11000</v>
      </c>
      <c r="H78" s="673">
        <v>9962.93</v>
      </c>
      <c r="I78" s="670">
        <f>H78/G78</f>
        <v>0.90572090909090908</v>
      </c>
    </row>
    <row r="79" spans="1:9" ht="15.75" thickBot="1" x14ac:dyDescent="0.3">
      <c r="A79" s="664"/>
      <c r="B79" s="665"/>
      <c r="C79" s="665"/>
      <c r="D79" s="671"/>
      <c r="E79" s="673"/>
      <c r="F79" s="562"/>
      <c r="G79" s="673"/>
      <c r="H79" s="673"/>
      <c r="I79" s="670"/>
    </row>
    <row r="80" spans="1:9" ht="33.75" customHeight="1" thickBot="1" x14ac:dyDescent="0.3">
      <c r="A80" s="664"/>
      <c r="B80" s="665"/>
      <c r="C80" s="120">
        <v>4110</v>
      </c>
      <c r="D80" s="124" t="s">
        <v>120</v>
      </c>
      <c r="E80" s="127">
        <v>1300</v>
      </c>
      <c r="F80" s="186">
        <v>342</v>
      </c>
      <c r="G80" s="127">
        <f>E80+F80</f>
        <v>1642</v>
      </c>
      <c r="H80" s="127">
        <v>1641.6</v>
      </c>
      <c r="I80" s="122">
        <f>H80/G80</f>
        <v>0.999756394640682</v>
      </c>
    </row>
    <row r="81" spans="1:9" ht="21.75" customHeight="1" thickBot="1" x14ac:dyDescent="0.3">
      <c r="A81" s="664"/>
      <c r="B81" s="665"/>
      <c r="C81" s="120">
        <v>4120</v>
      </c>
      <c r="D81" s="124" t="s">
        <v>121</v>
      </c>
      <c r="E81" s="127">
        <v>200</v>
      </c>
      <c r="F81" s="381">
        <v>-200</v>
      </c>
      <c r="G81" s="127">
        <v>0</v>
      </c>
      <c r="H81" s="127">
        <v>0</v>
      </c>
      <c r="I81" s="122">
        <v>0</v>
      </c>
    </row>
    <row r="82" spans="1:9" ht="22.5" customHeight="1" thickBot="1" x14ac:dyDescent="0.3">
      <c r="A82" s="664"/>
      <c r="B82" s="665"/>
      <c r="C82" s="120">
        <v>4170</v>
      </c>
      <c r="D82" s="124" t="s">
        <v>122</v>
      </c>
      <c r="E82" s="127">
        <v>29100</v>
      </c>
      <c r="F82" s="186">
        <v>1400</v>
      </c>
      <c r="G82" s="127">
        <v>30500</v>
      </c>
      <c r="H82" s="127">
        <v>30480</v>
      </c>
      <c r="I82" s="122">
        <f t="shared" ref="I82:I96" si="7">H82/G82</f>
        <v>0.999344262295082</v>
      </c>
    </row>
    <row r="83" spans="1:9" ht="22.5" customHeight="1" thickBot="1" x14ac:dyDescent="0.3">
      <c r="A83" s="664"/>
      <c r="B83" s="665"/>
      <c r="C83" s="120">
        <v>4210</v>
      </c>
      <c r="D83" s="124" t="s">
        <v>111</v>
      </c>
      <c r="E83" s="127">
        <v>49600</v>
      </c>
      <c r="F83" s="381">
        <v>0</v>
      </c>
      <c r="G83" s="127">
        <f>E83+F83</f>
        <v>49600</v>
      </c>
      <c r="H83" s="127">
        <v>27369.33</v>
      </c>
      <c r="I83" s="122">
        <f t="shared" si="7"/>
        <v>0.55180100806451615</v>
      </c>
    </row>
    <row r="84" spans="1:9" ht="25.5" customHeight="1" thickBot="1" x14ac:dyDescent="0.3">
      <c r="A84" s="664"/>
      <c r="B84" s="665"/>
      <c r="C84" s="120">
        <v>4260</v>
      </c>
      <c r="D84" s="124" t="s">
        <v>123</v>
      </c>
      <c r="E84" s="127">
        <v>6000</v>
      </c>
      <c r="F84" s="432">
        <v>2000</v>
      </c>
      <c r="G84" s="127">
        <v>8000</v>
      </c>
      <c r="H84" s="127">
        <v>7922.44</v>
      </c>
      <c r="I84" s="122">
        <f>H84/G84</f>
        <v>0.99030499999999999</v>
      </c>
    </row>
    <row r="85" spans="1:9" ht="25.5" customHeight="1" thickBot="1" x14ac:dyDescent="0.3">
      <c r="A85" s="664"/>
      <c r="B85" s="665"/>
      <c r="C85" s="199">
        <v>4270</v>
      </c>
      <c r="D85" s="202" t="s">
        <v>112</v>
      </c>
      <c r="E85" s="200">
        <v>17000</v>
      </c>
      <c r="F85" s="464">
        <v>-4059</v>
      </c>
      <c r="G85" s="200">
        <f>E85+F85</f>
        <v>12941</v>
      </c>
      <c r="H85" s="200">
        <v>12064.16</v>
      </c>
      <c r="I85" s="225">
        <f>H85/G85</f>
        <v>0.9322432578626072</v>
      </c>
    </row>
    <row r="86" spans="1:9" ht="24.75" customHeight="1" thickBot="1" x14ac:dyDescent="0.3">
      <c r="A86" s="664"/>
      <c r="B86" s="665"/>
      <c r="C86" s="120">
        <v>4280</v>
      </c>
      <c r="D86" s="124" t="s">
        <v>124</v>
      </c>
      <c r="E86" s="127">
        <v>2000</v>
      </c>
      <c r="F86" s="223">
        <v>0</v>
      </c>
      <c r="G86" s="127">
        <f>E86+F86</f>
        <v>2000</v>
      </c>
      <c r="H86" s="127">
        <v>1300</v>
      </c>
      <c r="I86" s="122">
        <f>H86/G86</f>
        <v>0.65</v>
      </c>
    </row>
    <row r="87" spans="1:9" ht="24" customHeight="1" thickBot="1" x14ac:dyDescent="0.3">
      <c r="A87" s="664"/>
      <c r="B87" s="665"/>
      <c r="C87" s="120">
        <v>4300</v>
      </c>
      <c r="D87" s="124" t="s">
        <v>113</v>
      </c>
      <c r="E87" s="127">
        <v>9300</v>
      </c>
      <c r="F87" s="263">
        <v>517</v>
      </c>
      <c r="G87" s="127">
        <f>E87+F87</f>
        <v>9817</v>
      </c>
      <c r="H87" s="127">
        <v>8470.67</v>
      </c>
      <c r="I87" s="122">
        <f t="shared" si="7"/>
        <v>0.86285728837730469</v>
      </c>
    </row>
    <row r="88" spans="1:9" ht="21" customHeight="1" thickBot="1" x14ac:dyDescent="0.3">
      <c r="A88" s="664"/>
      <c r="B88" s="665"/>
      <c r="C88" s="120">
        <v>4430</v>
      </c>
      <c r="D88" s="124" t="s">
        <v>115</v>
      </c>
      <c r="E88" s="127">
        <v>9000</v>
      </c>
      <c r="F88" s="263">
        <v>6000</v>
      </c>
      <c r="G88" s="127">
        <v>15000</v>
      </c>
      <c r="H88" s="127">
        <v>13170.11</v>
      </c>
      <c r="I88" s="122">
        <f t="shared" si="7"/>
        <v>0.87800733333333336</v>
      </c>
    </row>
    <row r="89" spans="1:9" ht="36.75" customHeight="1" thickBot="1" x14ac:dyDescent="0.3">
      <c r="A89" s="116">
        <v>757</v>
      </c>
      <c r="B89" s="120"/>
      <c r="C89" s="120"/>
      <c r="D89" s="121" t="s">
        <v>133</v>
      </c>
      <c r="E89" s="123">
        <f>E90</f>
        <v>60000</v>
      </c>
      <c r="F89" s="462">
        <f>F90</f>
        <v>-10000</v>
      </c>
      <c r="G89" s="123">
        <f>G90</f>
        <v>50000</v>
      </c>
      <c r="H89" s="123">
        <f>H90</f>
        <v>46379.22</v>
      </c>
      <c r="I89" s="126">
        <f>H89/G89</f>
        <v>0.92758439999999998</v>
      </c>
    </row>
    <row r="90" spans="1:9" ht="49.5" customHeight="1" thickBot="1" x14ac:dyDescent="0.3">
      <c r="A90" s="664"/>
      <c r="B90" s="120">
        <v>75702</v>
      </c>
      <c r="C90" s="120"/>
      <c r="D90" s="124" t="s">
        <v>134</v>
      </c>
      <c r="E90" s="127">
        <f>E91</f>
        <v>60000</v>
      </c>
      <c r="F90" s="464">
        <v>-10000</v>
      </c>
      <c r="G90" s="127">
        <v>50000</v>
      </c>
      <c r="H90" s="127">
        <v>46379.22</v>
      </c>
      <c r="I90" s="122">
        <f t="shared" si="7"/>
        <v>0.92758439999999998</v>
      </c>
    </row>
    <row r="91" spans="1:9" ht="70.5" customHeight="1" thickBot="1" x14ac:dyDescent="0.3">
      <c r="A91" s="664"/>
      <c r="B91" s="120"/>
      <c r="C91" s="120">
        <v>8110</v>
      </c>
      <c r="D91" s="124" t="s">
        <v>135</v>
      </c>
      <c r="E91" s="127">
        <v>60000</v>
      </c>
      <c r="F91" s="464">
        <v>-10000</v>
      </c>
      <c r="G91" s="127">
        <v>50000</v>
      </c>
      <c r="H91" s="127">
        <v>46379.22</v>
      </c>
      <c r="I91" s="122">
        <f t="shared" si="7"/>
        <v>0.92758439999999998</v>
      </c>
    </row>
    <row r="92" spans="1:9" ht="30.75" customHeight="1" thickBot="1" x14ac:dyDescent="0.3">
      <c r="A92" s="116">
        <v>758</v>
      </c>
      <c r="B92" s="116"/>
      <c r="C92" s="116"/>
      <c r="D92" s="121" t="s">
        <v>55</v>
      </c>
      <c r="E92" s="123">
        <f>E93</f>
        <v>50693</v>
      </c>
      <c r="F92" s="123">
        <f>F93</f>
        <v>0</v>
      </c>
      <c r="G92" s="123">
        <f>G93</f>
        <v>50693</v>
      </c>
      <c r="H92" s="123">
        <v>0</v>
      </c>
      <c r="I92" s="126">
        <f t="shared" si="7"/>
        <v>0</v>
      </c>
    </row>
    <row r="93" spans="1:9" ht="25.5" customHeight="1" thickBot="1" x14ac:dyDescent="0.3">
      <c r="A93" s="511"/>
      <c r="B93" s="120">
        <v>75818</v>
      </c>
      <c r="C93" s="120"/>
      <c r="D93" s="124" t="s">
        <v>136</v>
      </c>
      <c r="E93" s="127">
        <f t="shared" ref="E93:H93" si="8">E94</f>
        <v>50693</v>
      </c>
      <c r="F93" s="127">
        <f t="shared" si="8"/>
        <v>0</v>
      </c>
      <c r="G93" s="127">
        <f t="shared" si="8"/>
        <v>50693</v>
      </c>
      <c r="H93" s="127">
        <f t="shared" si="8"/>
        <v>0</v>
      </c>
      <c r="I93" s="122">
        <f t="shared" si="7"/>
        <v>0</v>
      </c>
    </row>
    <row r="94" spans="1:9" ht="29.25" customHeight="1" thickBot="1" x14ac:dyDescent="0.3">
      <c r="A94" s="512"/>
      <c r="B94" s="116"/>
      <c r="C94" s="120">
        <v>4810</v>
      </c>
      <c r="D94" s="124" t="s">
        <v>137</v>
      </c>
      <c r="E94" s="127">
        <v>50693</v>
      </c>
      <c r="F94" s="127">
        <v>0</v>
      </c>
      <c r="G94" s="127">
        <f>E94</f>
        <v>50693</v>
      </c>
      <c r="H94" s="127">
        <v>0</v>
      </c>
      <c r="I94" s="122">
        <f t="shared" si="7"/>
        <v>0</v>
      </c>
    </row>
    <row r="95" spans="1:9" ht="28.5" customHeight="1" thickBot="1" x14ac:dyDescent="0.3">
      <c r="A95" s="116">
        <v>801</v>
      </c>
      <c r="B95" s="116"/>
      <c r="C95" s="116"/>
      <c r="D95" s="121" t="s">
        <v>11</v>
      </c>
      <c r="E95" s="123">
        <f>E96+E115+E129+E147+E149+E151+E154+E158+E163</f>
        <v>4211384</v>
      </c>
      <c r="F95" s="203">
        <f>F96+F115+F129+F147+F149+F151+F154+F158+F163</f>
        <v>199026</v>
      </c>
      <c r="G95" s="123">
        <f>G96+G115+G129+G147+G149+G151+G154+G158+G163</f>
        <v>4410410</v>
      </c>
      <c r="H95" s="123">
        <f>H96+H115+H129+H147+H149+H151+H154+H158+H163</f>
        <v>4408331.8100000005</v>
      </c>
      <c r="I95" s="126">
        <f t="shared" si="7"/>
        <v>0.99952879890985202</v>
      </c>
    </row>
    <row r="96" spans="1:9" ht="29.25" customHeight="1" thickBot="1" x14ac:dyDescent="0.3">
      <c r="A96" s="664"/>
      <c r="B96" s="120">
        <v>80101</v>
      </c>
      <c r="C96" s="120"/>
      <c r="D96" s="124" t="s">
        <v>138</v>
      </c>
      <c r="E96" s="127">
        <f>E97+E99+E100+E101+E102+E104+E105+E106+E107+E108+E109+E110+E111+E112+E113</f>
        <v>1587915</v>
      </c>
      <c r="F96" s="263">
        <f>F97+F99+F100+F101+F102+F104+F105+F106+F107+F108+F109+F110+F111+F112+F113</f>
        <v>84606</v>
      </c>
      <c r="G96" s="127">
        <f>G97+G99+G100+G101+G102+G104+G105+G106+G107+G108+G109+G110+G111+G112+G113</f>
        <v>1672521</v>
      </c>
      <c r="H96" s="127">
        <f>H97+H99+H100+H101+H102+H104+H105+H106+H107+H108+H109+H110+H111+H112+H113</f>
        <v>1672279.58</v>
      </c>
      <c r="I96" s="122">
        <f t="shared" si="7"/>
        <v>0.99985565502615514</v>
      </c>
    </row>
    <row r="97" spans="1:9" ht="15.75" thickBot="1" x14ac:dyDescent="0.3">
      <c r="A97" s="664"/>
      <c r="B97" s="665"/>
      <c r="C97" s="665">
        <v>3020</v>
      </c>
      <c r="D97" s="671" t="s">
        <v>117</v>
      </c>
      <c r="E97" s="673">
        <v>99576</v>
      </c>
      <c r="F97" s="562">
        <v>0</v>
      </c>
      <c r="G97" s="673">
        <v>99576</v>
      </c>
      <c r="H97" s="673">
        <v>99569.1</v>
      </c>
      <c r="I97" s="670">
        <f>H97/G97</f>
        <v>0.99993070619426372</v>
      </c>
    </row>
    <row r="98" spans="1:9" ht="15.75" thickBot="1" x14ac:dyDescent="0.3">
      <c r="A98" s="664"/>
      <c r="B98" s="665"/>
      <c r="C98" s="665"/>
      <c r="D98" s="671"/>
      <c r="E98" s="673"/>
      <c r="F98" s="562"/>
      <c r="G98" s="673"/>
      <c r="H98" s="673"/>
      <c r="I98" s="670"/>
    </row>
    <row r="99" spans="1:9" ht="21" customHeight="1" thickBot="1" x14ac:dyDescent="0.3">
      <c r="A99" s="664"/>
      <c r="B99" s="665"/>
      <c r="C99" s="120">
        <v>3240</v>
      </c>
      <c r="D99" s="124" t="s">
        <v>139</v>
      </c>
      <c r="E99" s="127">
        <v>1000</v>
      </c>
      <c r="F99" s="223">
        <v>0</v>
      </c>
      <c r="G99" s="127">
        <f>E99+F99</f>
        <v>1000</v>
      </c>
      <c r="H99" s="127">
        <v>1000</v>
      </c>
      <c r="I99" s="122">
        <f>H99/G99</f>
        <v>1</v>
      </c>
    </row>
    <row r="100" spans="1:9" ht="31.5" customHeight="1" thickBot="1" x14ac:dyDescent="0.3">
      <c r="A100" s="664"/>
      <c r="B100" s="665"/>
      <c r="C100" s="120">
        <v>4010</v>
      </c>
      <c r="D100" s="124" t="s">
        <v>118</v>
      </c>
      <c r="E100" s="127">
        <v>1022415</v>
      </c>
      <c r="F100" s="263">
        <v>79522</v>
      </c>
      <c r="G100" s="127">
        <f>E100+F100</f>
        <v>1101937</v>
      </c>
      <c r="H100" s="127">
        <v>1101936.19</v>
      </c>
      <c r="I100" s="122">
        <f>H100/G100</f>
        <v>0.99999926493075375</v>
      </c>
    </row>
    <row r="101" spans="1:9" ht="33.75" customHeight="1" thickBot="1" x14ac:dyDescent="0.3">
      <c r="A101" s="664"/>
      <c r="B101" s="665"/>
      <c r="C101" s="120">
        <v>4040</v>
      </c>
      <c r="D101" s="124" t="s">
        <v>119</v>
      </c>
      <c r="E101" s="127">
        <v>103295</v>
      </c>
      <c r="F101" s="381">
        <v>-1563</v>
      </c>
      <c r="G101" s="127">
        <f>E101+F101</f>
        <v>101732</v>
      </c>
      <c r="H101" s="127">
        <v>101731.48</v>
      </c>
      <c r="I101" s="122">
        <f>H101/G101</f>
        <v>0.99999488853064911</v>
      </c>
    </row>
    <row r="102" spans="1:9" ht="15.75" thickBot="1" x14ac:dyDescent="0.3">
      <c r="A102" s="664"/>
      <c r="B102" s="665"/>
      <c r="C102" s="665">
        <v>4110</v>
      </c>
      <c r="D102" s="671" t="s">
        <v>120</v>
      </c>
      <c r="E102" s="673">
        <v>206145</v>
      </c>
      <c r="F102" s="673">
        <v>5700</v>
      </c>
      <c r="G102" s="673">
        <v>211845</v>
      </c>
      <c r="H102" s="673">
        <v>211823.09</v>
      </c>
      <c r="I102" s="670">
        <f>H102/G102</f>
        <v>0.99989657532629983</v>
      </c>
    </row>
    <row r="103" spans="1:9" ht="15.75" thickBot="1" x14ac:dyDescent="0.3">
      <c r="A103" s="664"/>
      <c r="B103" s="665"/>
      <c r="C103" s="665"/>
      <c r="D103" s="671"/>
      <c r="E103" s="673"/>
      <c r="F103" s="673"/>
      <c r="G103" s="673"/>
      <c r="H103" s="673"/>
      <c r="I103" s="670"/>
    </row>
    <row r="104" spans="1:9" ht="27.75" customHeight="1" thickBot="1" x14ac:dyDescent="0.3">
      <c r="A104" s="664"/>
      <c r="B104" s="665"/>
      <c r="C104" s="120">
        <v>4120</v>
      </c>
      <c r="D104" s="124" t="s">
        <v>121</v>
      </c>
      <c r="E104" s="127">
        <v>27950</v>
      </c>
      <c r="F104" s="464">
        <v>-4670</v>
      </c>
      <c r="G104" s="127">
        <f>E104+F104</f>
        <v>23280</v>
      </c>
      <c r="H104" s="127">
        <v>23279.57</v>
      </c>
      <c r="I104" s="122">
        <f>H104/G104</f>
        <v>0.99998152920962202</v>
      </c>
    </row>
    <row r="105" spans="1:9" ht="28.5" customHeight="1" thickBot="1" x14ac:dyDescent="0.3">
      <c r="A105" s="664"/>
      <c r="B105" s="665"/>
      <c r="C105" s="120">
        <v>4210</v>
      </c>
      <c r="D105" s="124" t="s">
        <v>111</v>
      </c>
      <c r="E105" s="127">
        <v>36000</v>
      </c>
      <c r="F105" s="127">
        <v>2990</v>
      </c>
      <c r="G105" s="127">
        <v>38990</v>
      </c>
      <c r="H105" s="127">
        <v>38788.980000000003</v>
      </c>
      <c r="I105" s="122">
        <f t="shared" ref="I105:I107" si="9">H105/G105</f>
        <v>0.99484431905616832</v>
      </c>
    </row>
    <row r="106" spans="1:9" ht="28.5" customHeight="1" thickBot="1" x14ac:dyDescent="0.3">
      <c r="A106" s="664"/>
      <c r="B106" s="665"/>
      <c r="C106" s="435">
        <v>4240</v>
      </c>
      <c r="D106" s="443" t="s">
        <v>268</v>
      </c>
      <c r="E106" s="431">
        <v>0</v>
      </c>
      <c r="F106" s="431">
        <v>150</v>
      </c>
      <c r="G106" s="431">
        <v>150</v>
      </c>
      <c r="H106" s="431">
        <v>150</v>
      </c>
      <c r="I106" s="442">
        <f t="shared" si="9"/>
        <v>1</v>
      </c>
    </row>
    <row r="107" spans="1:9" ht="26.25" customHeight="1" thickBot="1" x14ac:dyDescent="0.3">
      <c r="A107" s="664"/>
      <c r="B107" s="665"/>
      <c r="C107" s="260">
        <v>4260</v>
      </c>
      <c r="D107" s="262" t="s">
        <v>123</v>
      </c>
      <c r="E107" s="468">
        <v>9000</v>
      </c>
      <c r="F107" s="468">
        <v>-677</v>
      </c>
      <c r="G107" s="258">
        <v>8323</v>
      </c>
      <c r="H107" s="258">
        <v>8322.92</v>
      </c>
      <c r="I107" s="261">
        <f t="shared" si="9"/>
        <v>0.99999038808122076</v>
      </c>
    </row>
    <row r="108" spans="1:9" ht="24.75" customHeight="1" thickBot="1" x14ac:dyDescent="0.3">
      <c r="A108" s="664"/>
      <c r="B108" s="665"/>
      <c r="C108" s="120">
        <v>4280</v>
      </c>
      <c r="D108" s="124" t="s">
        <v>124</v>
      </c>
      <c r="E108" s="127">
        <v>1500</v>
      </c>
      <c r="F108" s="464">
        <v>-360</v>
      </c>
      <c r="G108" s="127">
        <v>1140</v>
      </c>
      <c r="H108" s="127">
        <v>1140</v>
      </c>
      <c r="I108" s="122">
        <f t="shared" ref="I108:I112" si="10">H108/G108</f>
        <v>1</v>
      </c>
    </row>
    <row r="109" spans="1:9" ht="24" customHeight="1" thickBot="1" x14ac:dyDescent="0.3">
      <c r="A109" s="664"/>
      <c r="B109" s="665"/>
      <c r="C109" s="120">
        <v>4300</v>
      </c>
      <c r="D109" s="124" t="s">
        <v>113</v>
      </c>
      <c r="E109" s="127">
        <v>11500</v>
      </c>
      <c r="F109" s="263">
        <v>2014</v>
      </c>
      <c r="G109" s="127">
        <v>13514</v>
      </c>
      <c r="H109" s="127">
        <v>13513.02</v>
      </c>
      <c r="I109" s="122">
        <f t="shared" si="10"/>
        <v>0.99992748261062603</v>
      </c>
    </row>
    <row r="110" spans="1:9" ht="63" customHeight="1" thickBot="1" x14ac:dyDescent="0.3">
      <c r="A110" s="664"/>
      <c r="B110" s="665"/>
      <c r="C110" s="120">
        <v>4360</v>
      </c>
      <c r="D110" s="124" t="s">
        <v>125</v>
      </c>
      <c r="E110" s="127">
        <v>2800</v>
      </c>
      <c r="F110" s="464">
        <v>-828</v>
      </c>
      <c r="G110" s="127">
        <v>1972</v>
      </c>
      <c r="H110" s="127">
        <v>1971.96</v>
      </c>
      <c r="I110" s="122">
        <f t="shared" si="10"/>
        <v>0.99997971602434077</v>
      </c>
    </row>
    <row r="111" spans="1:9" ht="26.25" customHeight="1" thickBot="1" x14ac:dyDescent="0.3">
      <c r="A111" s="664"/>
      <c r="B111" s="665"/>
      <c r="C111" s="120">
        <v>4410</v>
      </c>
      <c r="D111" s="124" t="s">
        <v>130</v>
      </c>
      <c r="E111" s="127">
        <v>4000</v>
      </c>
      <c r="F111" s="198">
        <f>1365</f>
        <v>1365</v>
      </c>
      <c r="G111" s="127">
        <v>5365</v>
      </c>
      <c r="H111" s="127">
        <v>5364.27</v>
      </c>
      <c r="I111" s="122">
        <f t="shared" si="10"/>
        <v>0.99986393289841569</v>
      </c>
    </row>
    <row r="112" spans="1:9" ht="24.75" customHeight="1" thickBot="1" x14ac:dyDescent="0.3">
      <c r="A112" s="664"/>
      <c r="B112" s="665"/>
      <c r="C112" s="120">
        <v>4430</v>
      </c>
      <c r="D112" s="124" t="s">
        <v>115</v>
      </c>
      <c r="E112" s="127">
        <v>1900</v>
      </c>
      <c r="F112" s="127">
        <v>0</v>
      </c>
      <c r="G112" s="127">
        <v>1900</v>
      </c>
      <c r="H112" s="127">
        <v>1892</v>
      </c>
      <c r="I112" s="122">
        <f t="shared" si="10"/>
        <v>0.99578947368421056</v>
      </c>
    </row>
    <row r="113" spans="1:9" ht="15.75" thickBot="1" x14ac:dyDescent="0.3">
      <c r="A113" s="664"/>
      <c r="B113" s="665"/>
      <c r="C113" s="665">
        <v>4440</v>
      </c>
      <c r="D113" s="671" t="s">
        <v>126</v>
      </c>
      <c r="E113" s="673">
        <v>60834</v>
      </c>
      <c r="F113" s="673">
        <v>963</v>
      </c>
      <c r="G113" s="673">
        <v>61797</v>
      </c>
      <c r="H113" s="673">
        <v>61797</v>
      </c>
      <c r="I113" s="670">
        <f>H113/G113</f>
        <v>1</v>
      </c>
    </row>
    <row r="114" spans="1:9" ht="15.75" thickBot="1" x14ac:dyDescent="0.3">
      <c r="A114" s="664"/>
      <c r="B114" s="665"/>
      <c r="C114" s="665"/>
      <c r="D114" s="671"/>
      <c r="E114" s="673"/>
      <c r="F114" s="673"/>
      <c r="G114" s="673"/>
      <c r="H114" s="673"/>
      <c r="I114" s="670"/>
    </row>
    <row r="115" spans="1:9" ht="27.75" customHeight="1" thickBot="1" x14ac:dyDescent="0.3">
      <c r="A115" s="664"/>
      <c r="B115" s="120">
        <v>80104</v>
      </c>
      <c r="C115" s="120"/>
      <c r="D115" s="124" t="s">
        <v>60</v>
      </c>
      <c r="E115" s="127">
        <f>E116+E117+E118+E119+E120+E121+E122+E123+E124+E125+E126+E127+E128</f>
        <v>575232</v>
      </c>
      <c r="F115" s="266">
        <f>F116+F117+F118+F119+F120+F121+F122+F123+F124+F125+F126+F127+F128</f>
        <v>7828</v>
      </c>
      <c r="G115" s="127">
        <f>G116+G117+G118+G119+G120+G121+G122+G123+G124+G125+G126+G127+G128</f>
        <v>583060</v>
      </c>
      <c r="H115" s="127">
        <f>H116+H117+H118+H119+H120+H121+H122+H123+H124+H125+H126+H127+H128</f>
        <v>582961.15999999992</v>
      </c>
      <c r="I115" s="122">
        <f>H115/G115</f>
        <v>0.99983048056803747</v>
      </c>
    </row>
    <row r="116" spans="1:9" ht="36.75" customHeight="1" thickBot="1" x14ac:dyDescent="0.3">
      <c r="A116" s="664"/>
      <c r="B116" s="575"/>
      <c r="C116" s="120">
        <v>3020</v>
      </c>
      <c r="D116" s="124" t="s">
        <v>117</v>
      </c>
      <c r="E116" s="127">
        <v>17398</v>
      </c>
      <c r="F116" s="127">
        <v>0</v>
      </c>
      <c r="G116" s="127">
        <v>17398</v>
      </c>
      <c r="H116" s="127">
        <v>17392</v>
      </c>
      <c r="I116" s="122">
        <f>H116/G116</f>
        <v>0.99965513277388207</v>
      </c>
    </row>
    <row r="117" spans="1:9" ht="36.75" customHeight="1" thickBot="1" x14ac:dyDescent="0.3">
      <c r="A117" s="664"/>
      <c r="B117" s="575"/>
      <c r="C117" s="120">
        <v>4010</v>
      </c>
      <c r="D117" s="124" t="s">
        <v>118</v>
      </c>
      <c r="E117" s="127">
        <v>329973</v>
      </c>
      <c r="F117" s="198">
        <v>20444</v>
      </c>
      <c r="G117" s="127">
        <v>350417</v>
      </c>
      <c r="H117" s="127">
        <v>350409.27</v>
      </c>
      <c r="I117" s="122">
        <f t="shared" ref="I117:I129" si="11">H117/G117</f>
        <v>0.99997794056795197</v>
      </c>
    </row>
    <row r="118" spans="1:9" ht="36.75" customHeight="1" thickBot="1" x14ac:dyDescent="0.3">
      <c r="A118" s="664"/>
      <c r="B118" s="575"/>
      <c r="C118" s="120">
        <v>4040</v>
      </c>
      <c r="D118" s="124" t="s">
        <v>119</v>
      </c>
      <c r="E118" s="127">
        <v>27485</v>
      </c>
      <c r="F118" s="464">
        <v>-1880</v>
      </c>
      <c r="G118" s="127">
        <v>25605</v>
      </c>
      <c r="H118" s="127">
        <v>25604.29</v>
      </c>
      <c r="I118" s="122">
        <f t="shared" si="11"/>
        <v>0.99997227104081232</v>
      </c>
    </row>
    <row r="119" spans="1:9" ht="31.5" customHeight="1" thickBot="1" x14ac:dyDescent="0.3">
      <c r="A119" s="664"/>
      <c r="B119" s="575"/>
      <c r="C119" s="120">
        <v>4110</v>
      </c>
      <c r="D119" s="124" t="s">
        <v>120</v>
      </c>
      <c r="E119" s="127">
        <v>63081</v>
      </c>
      <c r="F119" s="381">
        <v>-1259</v>
      </c>
      <c r="G119" s="127">
        <v>61822</v>
      </c>
      <c r="H119" s="127">
        <v>61821.09</v>
      </c>
      <c r="I119" s="122">
        <f t="shared" si="11"/>
        <v>0.99998528032092127</v>
      </c>
    </row>
    <row r="120" spans="1:9" ht="23.25" customHeight="1" thickBot="1" x14ac:dyDescent="0.3">
      <c r="A120" s="664"/>
      <c r="B120" s="575"/>
      <c r="C120" s="120">
        <v>4120</v>
      </c>
      <c r="D120" s="124" t="s">
        <v>121</v>
      </c>
      <c r="E120" s="127">
        <v>8933</v>
      </c>
      <c r="F120" s="127">
        <v>0</v>
      </c>
      <c r="G120" s="127">
        <v>8933</v>
      </c>
      <c r="H120" s="127">
        <v>8932.9699999999993</v>
      </c>
      <c r="I120" s="122">
        <f t="shared" si="11"/>
        <v>0.99999664166573377</v>
      </c>
    </row>
    <row r="121" spans="1:9" ht="23.25" customHeight="1" thickBot="1" x14ac:dyDescent="0.3">
      <c r="A121" s="664"/>
      <c r="B121" s="575"/>
      <c r="C121" s="120">
        <v>4210</v>
      </c>
      <c r="D121" s="124" t="s">
        <v>111</v>
      </c>
      <c r="E121" s="127">
        <v>50000</v>
      </c>
      <c r="F121" s="464">
        <v>-8137</v>
      </c>
      <c r="G121" s="127">
        <v>41863</v>
      </c>
      <c r="H121" s="127">
        <v>41835.56</v>
      </c>
      <c r="I121" s="122">
        <f t="shared" si="11"/>
        <v>0.99934452858132472</v>
      </c>
    </row>
    <row r="122" spans="1:9" ht="24" customHeight="1" thickBot="1" x14ac:dyDescent="0.3">
      <c r="A122" s="664"/>
      <c r="B122" s="575"/>
      <c r="C122" s="120">
        <v>4220</v>
      </c>
      <c r="D122" s="124" t="s">
        <v>141</v>
      </c>
      <c r="E122" s="127">
        <v>45000</v>
      </c>
      <c r="F122" s="464">
        <v>-3820</v>
      </c>
      <c r="G122" s="127">
        <v>41180</v>
      </c>
      <c r="H122" s="127">
        <v>41177.72</v>
      </c>
      <c r="I122" s="122">
        <f t="shared" si="11"/>
        <v>0.99994463331714423</v>
      </c>
    </row>
    <row r="123" spans="1:9" ht="22.5" customHeight="1" thickBot="1" x14ac:dyDescent="0.3">
      <c r="A123" s="664"/>
      <c r="B123" s="575"/>
      <c r="C123" s="120">
        <v>4260</v>
      </c>
      <c r="D123" s="124" t="s">
        <v>123</v>
      </c>
      <c r="E123" s="127">
        <v>10000</v>
      </c>
      <c r="F123" s="127">
        <v>1598</v>
      </c>
      <c r="G123" s="127">
        <v>11598</v>
      </c>
      <c r="H123" s="127">
        <v>11597.58</v>
      </c>
      <c r="I123" s="122">
        <f t="shared" si="11"/>
        <v>0.99996378685980336</v>
      </c>
    </row>
    <row r="124" spans="1:9" ht="22.5" customHeight="1" thickBot="1" x14ac:dyDescent="0.3">
      <c r="A124" s="664"/>
      <c r="B124" s="575"/>
      <c r="C124" s="120">
        <v>4280</v>
      </c>
      <c r="D124" s="124" t="s">
        <v>124</v>
      </c>
      <c r="E124" s="127">
        <v>500</v>
      </c>
      <c r="F124" s="127">
        <v>0</v>
      </c>
      <c r="G124" s="127">
        <v>500</v>
      </c>
      <c r="H124" s="127">
        <v>500</v>
      </c>
      <c r="I124" s="122">
        <f t="shared" si="11"/>
        <v>1</v>
      </c>
    </row>
    <row r="125" spans="1:9" ht="23.25" customHeight="1" thickBot="1" x14ac:dyDescent="0.3">
      <c r="A125" s="664"/>
      <c r="B125" s="575"/>
      <c r="C125" s="120">
        <v>4300</v>
      </c>
      <c r="D125" s="124" t="s">
        <v>113</v>
      </c>
      <c r="E125" s="127">
        <v>8000</v>
      </c>
      <c r="F125" s="263">
        <v>470</v>
      </c>
      <c r="G125" s="127">
        <v>8470</v>
      </c>
      <c r="H125" s="127">
        <v>8467.84</v>
      </c>
      <c r="I125" s="225">
        <f t="shared" si="11"/>
        <v>0.99974498229043685</v>
      </c>
    </row>
    <row r="126" spans="1:9" ht="63.75" customHeight="1" thickBot="1" x14ac:dyDescent="0.3">
      <c r="A126" s="664"/>
      <c r="B126" s="575"/>
      <c r="C126" s="120">
        <v>4360</v>
      </c>
      <c r="D126" s="124" t="s">
        <v>125</v>
      </c>
      <c r="E126" s="127">
        <v>1100</v>
      </c>
      <c r="F126" s="127">
        <v>0</v>
      </c>
      <c r="G126" s="127">
        <v>1100</v>
      </c>
      <c r="H126" s="127">
        <v>1056.5999999999999</v>
      </c>
      <c r="I126" s="122">
        <f t="shared" si="11"/>
        <v>0.96054545454545448</v>
      </c>
    </row>
    <row r="127" spans="1:9" ht="27.75" customHeight="1" thickBot="1" x14ac:dyDescent="0.3">
      <c r="A127" s="664"/>
      <c r="B127" s="575"/>
      <c r="C127" s="120">
        <v>4410</v>
      </c>
      <c r="D127" s="124" t="s">
        <v>130</v>
      </c>
      <c r="E127" s="127">
        <v>200</v>
      </c>
      <c r="F127" s="127">
        <v>0</v>
      </c>
      <c r="G127" s="127">
        <v>200</v>
      </c>
      <c r="H127" s="127">
        <v>192.24</v>
      </c>
      <c r="I127" s="122">
        <f t="shared" si="11"/>
        <v>0.96120000000000005</v>
      </c>
    </row>
    <row r="128" spans="1:9" ht="32.25" customHeight="1" thickBot="1" x14ac:dyDescent="0.3">
      <c r="A128" s="664"/>
      <c r="B128" s="576"/>
      <c r="C128" s="120">
        <v>4440</v>
      </c>
      <c r="D128" s="124" t="s">
        <v>126</v>
      </c>
      <c r="E128" s="127">
        <v>13562</v>
      </c>
      <c r="F128" s="127">
        <v>412</v>
      </c>
      <c r="G128" s="127">
        <v>13974</v>
      </c>
      <c r="H128" s="127">
        <v>13974</v>
      </c>
      <c r="I128" s="122">
        <f t="shared" si="11"/>
        <v>1</v>
      </c>
    </row>
    <row r="129" spans="1:9" ht="21.75" customHeight="1" thickBot="1" x14ac:dyDescent="0.3">
      <c r="A129" s="664"/>
      <c r="B129" s="120">
        <v>80110</v>
      </c>
      <c r="C129" s="120"/>
      <c r="D129" s="124" t="s">
        <v>12</v>
      </c>
      <c r="E129" s="127">
        <f>E130+E132+E133+E134+E135+E136+E137+E138+E139+E140+E141+E142+E143+E144+E145</f>
        <v>1452021</v>
      </c>
      <c r="F129" s="464">
        <f>F130+F132+F133+F134+F135+F136+F137+F138+F139+F140+F141+F142+F143+F144+F145</f>
        <v>-8631</v>
      </c>
      <c r="G129" s="127">
        <f>G130+G132+G133+G134+G135+G136+G137+G138+G139+G140+G141+G142+G143+G144+G145</f>
        <v>1443390</v>
      </c>
      <c r="H129" s="127">
        <f>H130+H132+H133+H134+H135+H136+H137+H138+H139+H140+H141+H142+H143+H144+H145</f>
        <v>1443205.9100000001</v>
      </c>
      <c r="I129" s="122">
        <f t="shared" si="11"/>
        <v>0.99987245997270324</v>
      </c>
    </row>
    <row r="130" spans="1:9" ht="15.75" thickBot="1" x14ac:dyDescent="0.3">
      <c r="A130" s="664"/>
      <c r="B130" s="665"/>
      <c r="C130" s="665">
        <v>3020</v>
      </c>
      <c r="D130" s="671" t="s">
        <v>117</v>
      </c>
      <c r="E130" s="673">
        <v>72496</v>
      </c>
      <c r="F130" s="673">
        <v>0</v>
      </c>
      <c r="G130" s="673">
        <f>E130</f>
        <v>72496</v>
      </c>
      <c r="H130" s="673">
        <v>72488.22</v>
      </c>
      <c r="I130" s="670">
        <f>H130/G130</f>
        <v>0.99989268373427498</v>
      </c>
    </row>
    <row r="131" spans="1:9" ht="15.75" thickBot="1" x14ac:dyDescent="0.3">
      <c r="A131" s="664"/>
      <c r="B131" s="665"/>
      <c r="C131" s="665"/>
      <c r="D131" s="671"/>
      <c r="E131" s="673"/>
      <c r="F131" s="673"/>
      <c r="G131" s="673"/>
      <c r="H131" s="673"/>
      <c r="I131" s="670"/>
    </row>
    <row r="132" spans="1:9" ht="27.75" customHeight="1" thickBot="1" x14ac:dyDescent="0.3">
      <c r="A132" s="664"/>
      <c r="B132" s="665"/>
      <c r="C132" s="120">
        <v>3240</v>
      </c>
      <c r="D132" s="124" t="s">
        <v>139</v>
      </c>
      <c r="E132" s="127">
        <v>1000</v>
      </c>
      <c r="F132" s="223">
        <v>0</v>
      </c>
      <c r="G132" s="127">
        <f>E132+F132</f>
        <v>1000</v>
      </c>
      <c r="H132" s="127">
        <v>1000</v>
      </c>
      <c r="I132" s="122">
        <f>H132/G132</f>
        <v>1</v>
      </c>
    </row>
    <row r="133" spans="1:9" ht="32.25" customHeight="1" thickBot="1" x14ac:dyDescent="0.3">
      <c r="A133" s="664"/>
      <c r="B133" s="665"/>
      <c r="C133" s="120">
        <v>4010</v>
      </c>
      <c r="D133" s="124" t="s">
        <v>118</v>
      </c>
      <c r="E133" s="127">
        <v>923420</v>
      </c>
      <c r="F133" s="127">
        <v>0</v>
      </c>
      <c r="G133" s="127">
        <v>923420</v>
      </c>
      <c r="H133" s="127">
        <v>923419.8</v>
      </c>
      <c r="I133" s="122">
        <f t="shared" ref="I133:I138" si="12">H133/G133</f>
        <v>0.99999978341383122</v>
      </c>
    </row>
    <row r="134" spans="1:9" ht="33.75" customHeight="1" thickBot="1" x14ac:dyDescent="0.3">
      <c r="A134" s="664"/>
      <c r="B134" s="665"/>
      <c r="C134" s="120">
        <v>4040</v>
      </c>
      <c r="D134" s="124" t="s">
        <v>119</v>
      </c>
      <c r="E134" s="127">
        <v>79310</v>
      </c>
      <c r="F134" s="464">
        <v>-1718</v>
      </c>
      <c r="G134" s="127">
        <v>77592</v>
      </c>
      <c r="H134" s="127">
        <v>77591.570000000007</v>
      </c>
      <c r="I134" s="122">
        <f t="shared" si="12"/>
        <v>0.99999445819156618</v>
      </c>
    </row>
    <row r="135" spans="1:9" ht="33" customHeight="1" thickBot="1" x14ac:dyDescent="0.3">
      <c r="A135" s="664"/>
      <c r="B135" s="665"/>
      <c r="C135" s="120">
        <v>4110</v>
      </c>
      <c r="D135" s="124" t="s">
        <v>120</v>
      </c>
      <c r="E135" s="127">
        <v>175847</v>
      </c>
      <c r="F135" s="464">
        <v>-2596</v>
      </c>
      <c r="G135" s="127">
        <v>173251</v>
      </c>
      <c r="H135" s="127">
        <v>173250.82</v>
      </c>
      <c r="I135" s="122">
        <f t="shared" si="12"/>
        <v>0.99999896104495789</v>
      </c>
    </row>
    <row r="136" spans="1:9" ht="24.75" customHeight="1" thickBot="1" x14ac:dyDescent="0.3">
      <c r="A136" s="664"/>
      <c r="B136" s="665"/>
      <c r="C136" s="120">
        <v>4120</v>
      </c>
      <c r="D136" s="124" t="s">
        <v>121</v>
      </c>
      <c r="E136" s="127">
        <v>25062</v>
      </c>
      <c r="F136" s="127">
        <v>-5418</v>
      </c>
      <c r="G136" s="127">
        <v>19644</v>
      </c>
      <c r="H136" s="127">
        <v>19643.52</v>
      </c>
      <c r="I136" s="122">
        <f>H136/G136</f>
        <v>0.99997556505803298</v>
      </c>
    </row>
    <row r="137" spans="1:9" ht="20.25" customHeight="1" thickBot="1" x14ac:dyDescent="0.3">
      <c r="A137" s="664"/>
      <c r="B137" s="665"/>
      <c r="C137" s="120">
        <v>4210</v>
      </c>
      <c r="D137" s="124" t="s">
        <v>111</v>
      </c>
      <c r="E137" s="127">
        <v>90000</v>
      </c>
      <c r="F137" s="198">
        <v>2620</v>
      </c>
      <c r="G137" s="127">
        <f>E137+F137</f>
        <v>92620</v>
      </c>
      <c r="H137" s="127">
        <v>92616.92</v>
      </c>
      <c r="I137" s="122">
        <f t="shared" si="12"/>
        <v>0.99996674584323042</v>
      </c>
    </row>
    <row r="138" spans="1:9" ht="30.75" customHeight="1" thickBot="1" x14ac:dyDescent="0.3">
      <c r="A138" s="664"/>
      <c r="B138" s="665"/>
      <c r="C138" s="260">
        <v>4240</v>
      </c>
      <c r="D138" s="443" t="s">
        <v>140</v>
      </c>
      <c r="E138" s="258">
        <v>2000</v>
      </c>
      <c r="F138" s="259">
        <v>0</v>
      </c>
      <c r="G138" s="258">
        <v>2000</v>
      </c>
      <c r="H138" s="258">
        <v>1877.09</v>
      </c>
      <c r="I138" s="465">
        <f t="shared" si="12"/>
        <v>0.93854499999999996</v>
      </c>
    </row>
    <row r="139" spans="1:9" ht="21.75" customHeight="1" thickBot="1" x14ac:dyDescent="0.3">
      <c r="A139" s="664"/>
      <c r="B139" s="665"/>
      <c r="C139" s="120">
        <v>4260</v>
      </c>
      <c r="D139" s="124" t="s">
        <v>123</v>
      </c>
      <c r="E139" s="127">
        <v>15000</v>
      </c>
      <c r="F139" s="127">
        <v>0</v>
      </c>
      <c r="G139" s="127">
        <v>15000</v>
      </c>
      <c r="H139" s="127">
        <v>14999.98</v>
      </c>
      <c r="I139" s="122">
        <f>H139/G139</f>
        <v>0.99999866666666659</v>
      </c>
    </row>
    <row r="140" spans="1:9" ht="21" customHeight="1" thickBot="1" x14ac:dyDescent="0.3">
      <c r="A140" s="664"/>
      <c r="B140" s="665"/>
      <c r="C140" s="120">
        <v>4280</v>
      </c>
      <c r="D140" s="124" t="s">
        <v>124</v>
      </c>
      <c r="E140" s="127">
        <v>1500</v>
      </c>
      <c r="F140" s="127">
        <v>0</v>
      </c>
      <c r="G140" s="127">
        <v>1500</v>
      </c>
      <c r="H140" s="127">
        <v>1500</v>
      </c>
      <c r="I140" s="122">
        <f>H140/G140</f>
        <v>1</v>
      </c>
    </row>
    <row r="141" spans="1:9" ht="19.5" customHeight="1" thickBot="1" x14ac:dyDescent="0.3">
      <c r="A141" s="664"/>
      <c r="B141" s="665"/>
      <c r="C141" s="120">
        <v>4300</v>
      </c>
      <c r="D141" s="124" t="s">
        <v>113</v>
      </c>
      <c r="E141" s="127">
        <v>11000</v>
      </c>
      <c r="F141" s="198">
        <v>0</v>
      </c>
      <c r="G141" s="127">
        <v>11000</v>
      </c>
      <c r="H141" s="127">
        <v>10953.92</v>
      </c>
      <c r="I141" s="122">
        <f t="shared" ref="I141" si="13">H141/G141</f>
        <v>0.99581090909090908</v>
      </c>
    </row>
    <row r="142" spans="1:9" ht="64.5" customHeight="1" thickBot="1" x14ac:dyDescent="0.3">
      <c r="A142" s="664"/>
      <c r="B142" s="665"/>
      <c r="C142" s="120">
        <v>4360</v>
      </c>
      <c r="D142" s="124" t="s">
        <v>125</v>
      </c>
      <c r="E142" s="127">
        <v>3600</v>
      </c>
      <c r="F142" s="464">
        <v>-1660</v>
      </c>
      <c r="G142" s="127">
        <v>1940</v>
      </c>
      <c r="H142" s="127">
        <v>1938.86</v>
      </c>
      <c r="I142" s="122">
        <f>H142/G142</f>
        <v>0.99941237113402059</v>
      </c>
    </row>
    <row r="143" spans="1:9" ht="24.75" customHeight="1" thickBot="1" x14ac:dyDescent="0.3">
      <c r="A143" s="664"/>
      <c r="B143" s="665"/>
      <c r="C143" s="120">
        <v>4410</v>
      </c>
      <c r="D143" s="124" t="s">
        <v>130</v>
      </c>
      <c r="E143" s="127">
        <v>2500</v>
      </c>
      <c r="F143" s="127">
        <v>0</v>
      </c>
      <c r="G143" s="127">
        <v>2500</v>
      </c>
      <c r="H143" s="127">
        <v>2498.21</v>
      </c>
      <c r="I143" s="122">
        <f t="shared" ref="I143:I144" si="14">H143/G143</f>
        <v>0.99928400000000006</v>
      </c>
    </row>
    <row r="144" spans="1:9" ht="21.75" customHeight="1" thickBot="1" x14ac:dyDescent="0.3">
      <c r="A144" s="664"/>
      <c r="B144" s="665"/>
      <c r="C144" s="120">
        <v>4430</v>
      </c>
      <c r="D144" s="124" t="s">
        <v>115</v>
      </c>
      <c r="E144" s="127">
        <v>1800</v>
      </c>
      <c r="F144" s="127">
        <v>0</v>
      </c>
      <c r="G144" s="127">
        <v>1800</v>
      </c>
      <c r="H144" s="127">
        <v>1800</v>
      </c>
      <c r="I144" s="122">
        <f t="shared" si="14"/>
        <v>1</v>
      </c>
    </row>
    <row r="145" spans="1:9" ht="15.75" thickBot="1" x14ac:dyDescent="0.3">
      <c r="A145" s="664"/>
      <c r="B145" s="665"/>
      <c r="C145" s="665">
        <v>4440</v>
      </c>
      <c r="D145" s="671" t="s">
        <v>126</v>
      </c>
      <c r="E145" s="673">
        <v>47486</v>
      </c>
      <c r="F145" s="673">
        <v>141</v>
      </c>
      <c r="G145" s="673">
        <v>47627</v>
      </c>
      <c r="H145" s="673">
        <v>47627</v>
      </c>
      <c r="I145" s="670">
        <f>H145/G145</f>
        <v>1</v>
      </c>
    </row>
    <row r="146" spans="1:9" ht="15.75" thickBot="1" x14ac:dyDescent="0.3">
      <c r="A146" s="664"/>
      <c r="B146" s="665"/>
      <c r="C146" s="665"/>
      <c r="D146" s="671"/>
      <c r="E146" s="673"/>
      <c r="F146" s="673"/>
      <c r="G146" s="673"/>
      <c r="H146" s="673"/>
      <c r="I146" s="670"/>
    </row>
    <row r="147" spans="1:9" ht="19.5" customHeight="1" thickBot="1" x14ac:dyDescent="0.3">
      <c r="A147" s="664"/>
      <c r="B147" s="120">
        <v>80113</v>
      </c>
      <c r="C147" s="120"/>
      <c r="D147" s="124" t="s">
        <v>142</v>
      </c>
      <c r="E147" s="127">
        <f>E148</f>
        <v>170000</v>
      </c>
      <c r="F147" s="127">
        <f>F148</f>
        <v>0</v>
      </c>
      <c r="G147" s="127">
        <f>G148</f>
        <v>170000</v>
      </c>
      <c r="H147" s="127">
        <f>H148</f>
        <v>168593.38</v>
      </c>
      <c r="I147" s="122">
        <f t="shared" ref="I147:I209" si="15">H147/G147</f>
        <v>0.99172576470588236</v>
      </c>
    </row>
    <row r="148" spans="1:9" ht="18.75" customHeight="1" thickBot="1" x14ac:dyDescent="0.3">
      <c r="A148" s="664"/>
      <c r="B148" s="224"/>
      <c r="C148" s="120">
        <v>4300</v>
      </c>
      <c r="D148" s="124" t="s">
        <v>113</v>
      </c>
      <c r="E148" s="127">
        <v>170000</v>
      </c>
      <c r="F148" s="381">
        <v>0</v>
      </c>
      <c r="G148" s="127">
        <v>170000</v>
      </c>
      <c r="H148" s="127">
        <v>168593.38</v>
      </c>
      <c r="I148" s="122">
        <f t="shared" si="15"/>
        <v>0.99172576470588236</v>
      </c>
    </row>
    <row r="149" spans="1:9" ht="31.5" customHeight="1" thickBot="1" x14ac:dyDescent="0.3">
      <c r="A149" s="664"/>
      <c r="B149" s="120">
        <v>80146</v>
      </c>
      <c r="C149" s="120"/>
      <c r="D149" s="124" t="s">
        <v>144</v>
      </c>
      <c r="E149" s="127">
        <v>17832</v>
      </c>
      <c r="F149" s="127">
        <f>F150</f>
        <v>0</v>
      </c>
      <c r="G149" s="127">
        <v>17832</v>
      </c>
      <c r="H149" s="127">
        <f>H150</f>
        <v>17762.16</v>
      </c>
      <c r="I149" s="122">
        <f t="shared" si="15"/>
        <v>0.99608344549125172</v>
      </c>
    </row>
    <row r="150" spans="1:9" ht="20.25" customHeight="1" thickBot="1" x14ac:dyDescent="0.3">
      <c r="A150" s="664"/>
      <c r="B150" s="331"/>
      <c r="C150" s="331">
        <v>4300</v>
      </c>
      <c r="D150" s="336" t="s">
        <v>248</v>
      </c>
      <c r="E150" s="328">
        <v>17832</v>
      </c>
      <c r="F150" s="328">
        <v>0</v>
      </c>
      <c r="G150" s="328">
        <v>17832</v>
      </c>
      <c r="H150" s="328">
        <v>17762.16</v>
      </c>
      <c r="I150" s="465">
        <f t="shared" si="15"/>
        <v>0.99608344549125172</v>
      </c>
    </row>
    <row r="151" spans="1:9" ht="19.5" customHeight="1" thickBot="1" x14ac:dyDescent="0.3">
      <c r="A151" s="664"/>
      <c r="B151" s="331">
        <v>80148</v>
      </c>
      <c r="C151" s="331"/>
      <c r="D151" s="336" t="s">
        <v>236</v>
      </c>
      <c r="E151" s="328"/>
      <c r="F151" s="360">
        <f>F152+F153</f>
        <v>78702</v>
      </c>
      <c r="G151" s="328">
        <f>G152+G153</f>
        <v>78702</v>
      </c>
      <c r="H151" s="328">
        <f>H152+H153</f>
        <v>78699.100000000006</v>
      </c>
      <c r="I151" s="465">
        <f t="shared" si="15"/>
        <v>0.99996315214352882</v>
      </c>
    </row>
    <row r="152" spans="1:9" ht="22.5" customHeight="1" thickBot="1" x14ac:dyDescent="0.3">
      <c r="A152" s="664"/>
      <c r="B152" s="574"/>
      <c r="C152" s="331">
        <v>4210</v>
      </c>
      <c r="D152" s="336" t="s">
        <v>111</v>
      </c>
      <c r="E152" s="328"/>
      <c r="F152" s="360">
        <v>2332</v>
      </c>
      <c r="G152" s="328">
        <v>2332</v>
      </c>
      <c r="H152" s="328">
        <v>2331.94</v>
      </c>
      <c r="I152" s="465">
        <f t="shared" si="15"/>
        <v>0.99997427101200687</v>
      </c>
    </row>
    <row r="153" spans="1:9" ht="22.5" customHeight="1" thickBot="1" x14ac:dyDescent="0.3">
      <c r="A153" s="664"/>
      <c r="B153" s="681"/>
      <c r="C153" s="331">
        <v>4220</v>
      </c>
      <c r="D153" s="336" t="s">
        <v>141</v>
      </c>
      <c r="E153" s="328"/>
      <c r="F153" s="360">
        <v>76370</v>
      </c>
      <c r="G153" s="328">
        <v>76370</v>
      </c>
      <c r="H153" s="328">
        <v>76367.16</v>
      </c>
      <c r="I153" s="465">
        <f t="shared" si="15"/>
        <v>0.99996281262275766</v>
      </c>
    </row>
    <row r="154" spans="1:9" ht="118.5" customHeight="1" thickBot="1" x14ac:dyDescent="0.3">
      <c r="A154" s="664"/>
      <c r="B154" s="188">
        <v>80149</v>
      </c>
      <c r="C154" s="188"/>
      <c r="D154" s="191" t="s">
        <v>200</v>
      </c>
      <c r="E154" s="189">
        <f>E155+E156+E157</f>
        <v>49796</v>
      </c>
      <c r="F154" s="192">
        <f>F155+F156+F157</f>
        <v>44881</v>
      </c>
      <c r="G154" s="189">
        <f>G155+G156+G157</f>
        <v>94677</v>
      </c>
      <c r="H154" s="189">
        <f>H155+H156+H157</f>
        <v>94605.150000000009</v>
      </c>
      <c r="I154" s="190">
        <f t="shared" si="15"/>
        <v>0.99924110396400401</v>
      </c>
    </row>
    <row r="155" spans="1:9" ht="21" customHeight="1" thickBot="1" x14ac:dyDescent="0.3">
      <c r="A155" s="664"/>
      <c r="B155" s="574"/>
      <c r="C155" s="188">
        <v>4010</v>
      </c>
      <c r="D155" s="191" t="s">
        <v>118</v>
      </c>
      <c r="E155" s="189">
        <v>41623</v>
      </c>
      <c r="F155" s="192">
        <v>37229</v>
      </c>
      <c r="G155" s="189">
        <v>78852</v>
      </c>
      <c r="H155" s="189">
        <v>78851.16</v>
      </c>
      <c r="I155" s="190">
        <f t="shared" si="15"/>
        <v>0.99998934713133469</v>
      </c>
    </row>
    <row r="156" spans="1:9" ht="21" customHeight="1" thickBot="1" x14ac:dyDescent="0.3">
      <c r="A156" s="664"/>
      <c r="B156" s="690"/>
      <c r="C156" s="188">
        <v>4110</v>
      </c>
      <c r="D156" s="191" t="s">
        <v>120</v>
      </c>
      <c r="E156" s="189">
        <v>7154</v>
      </c>
      <c r="F156" s="192">
        <f>6697</f>
        <v>6697</v>
      </c>
      <c r="G156" s="189">
        <v>13851</v>
      </c>
      <c r="H156" s="189">
        <v>13780.14</v>
      </c>
      <c r="I156" s="190">
        <f t="shared" si="15"/>
        <v>0.99488412388997183</v>
      </c>
    </row>
    <row r="157" spans="1:9" ht="21" customHeight="1" thickBot="1" x14ac:dyDescent="0.3">
      <c r="A157" s="664"/>
      <c r="B157" s="681"/>
      <c r="C157" s="188">
        <v>4120</v>
      </c>
      <c r="D157" s="191" t="s">
        <v>121</v>
      </c>
      <c r="E157" s="189">
        <v>1019</v>
      </c>
      <c r="F157" s="192">
        <v>955</v>
      </c>
      <c r="G157" s="189">
        <v>1974</v>
      </c>
      <c r="H157" s="189">
        <v>1973.85</v>
      </c>
      <c r="I157" s="190">
        <f t="shared" si="15"/>
        <v>0.99992401215805471</v>
      </c>
    </row>
    <row r="158" spans="1:9" ht="120" customHeight="1" thickBot="1" x14ac:dyDescent="0.3">
      <c r="A158" s="664"/>
      <c r="B158" s="120">
        <v>80150</v>
      </c>
      <c r="C158" s="120"/>
      <c r="D158" s="124" t="s">
        <v>185</v>
      </c>
      <c r="E158" s="127">
        <f>E159+E160+E161+E162</f>
        <v>328861</v>
      </c>
      <c r="F158" s="464">
        <f>F159+F160+F161+F162</f>
        <v>-8360</v>
      </c>
      <c r="G158" s="127">
        <f>G159+G160+G161+G162</f>
        <v>320501</v>
      </c>
      <c r="H158" s="127">
        <f>H159+H160+H161+H162</f>
        <v>320498.36999999994</v>
      </c>
      <c r="I158" s="122">
        <f t="shared" si="15"/>
        <v>0.99999179409736616</v>
      </c>
    </row>
    <row r="159" spans="1:9" ht="31.5" customHeight="1" thickBot="1" x14ac:dyDescent="0.3">
      <c r="A159" s="664"/>
      <c r="B159" s="574"/>
      <c r="C159" s="120">
        <v>4010</v>
      </c>
      <c r="D159" s="124" t="s">
        <v>118</v>
      </c>
      <c r="E159" s="127">
        <v>273204</v>
      </c>
      <c r="F159" s="381">
        <v>-7977</v>
      </c>
      <c r="G159" s="127">
        <v>265227</v>
      </c>
      <c r="H159" s="127">
        <v>265226.03999999998</v>
      </c>
      <c r="I159" s="225">
        <f t="shared" si="15"/>
        <v>0.99999638045900296</v>
      </c>
    </row>
    <row r="160" spans="1:9" ht="16.5" thickBot="1" x14ac:dyDescent="0.3">
      <c r="A160" s="664"/>
      <c r="B160" s="575"/>
      <c r="C160" s="120">
        <v>4110</v>
      </c>
      <c r="D160" s="124" t="s">
        <v>186</v>
      </c>
      <c r="E160" s="127">
        <v>46964</v>
      </c>
      <c r="F160" s="464">
        <v>-461</v>
      </c>
      <c r="G160" s="127">
        <v>46503</v>
      </c>
      <c r="H160" s="127">
        <v>46502.13</v>
      </c>
      <c r="I160" s="225">
        <f t="shared" si="15"/>
        <v>0.99998129152957871</v>
      </c>
    </row>
    <row r="161" spans="1:9" ht="21" customHeight="1" thickBot="1" x14ac:dyDescent="0.3">
      <c r="A161" s="664"/>
      <c r="B161" s="575"/>
      <c r="C161" s="120">
        <v>4120</v>
      </c>
      <c r="D161" s="124" t="s">
        <v>121</v>
      </c>
      <c r="E161" s="127">
        <v>6693</v>
      </c>
      <c r="F161" s="129">
        <v>0</v>
      </c>
      <c r="G161" s="127">
        <f t="shared" ref="G161" si="16">E161</f>
        <v>6693</v>
      </c>
      <c r="H161" s="127">
        <v>6692.35</v>
      </c>
      <c r="I161" s="225">
        <f t="shared" si="15"/>
        <v>0.99990288360974156</v>
      </c>
    </row>
    <row r="162" spans="1:9" ht="30" customHeight="1" thickBot="1" x14ac:dyDescent="0.3">
      <c r="A162" s="664"/>
      <c r="B162" s="575"/>
      <c r="C162" s="224">
        <v>4240</v>
      </c>
      <c r="D162" s="226" t="s">
        <v>203</v>
      </c>
      <c r="E162" s="228">
        <v>2000</v>
      </c>
      <c r="F162" s="223">
        <v>78</v>
      </c>
      <c r="G162" s="228">
        <v>2078</v>
      </c>
      <c r="H162" s="228">
        <v>2077.85</v>
      </c>
      <c r="I162" s="225">
        <f>H162/G162</f>
        <v>0.99992781520692975</v>
      </c>
    </row>
    <row r="163" spans="1:9" ht="26.25" customHeight="1" thickBot="1" x14ac:dyDescent="0.3">
      <c r="A163" s="664"/>
      <c r="B163" s="120">
        <v>80195</v>
      </c>
      <c r="C163" s="120"/>
      <c r="D163" s="124" t="s">
        <v>15</v>
      </c>
      <c r="E163" s="127">
        <f>E164</f>
        <v>29727</v>
      </c>
      <c r="F163" s="198">
        <f>F164</f>
        <v>0</v>
      </c>
      <c r="G163" s="127">
        <f>G164</f>
        <v>29727</v>
      </c>
      <c r="H163" s="127">
        <f>H164</f>
        <v>29727</v>
      </c>
      <c r="I163" s="122">
        <f t="shared" si="15"/>
        <v>1</v>
      </c>
    </row>
    <row r="164" spans="1:9" ht="35.25" customHeight="1" thickBot="1" x14ac:dyDescent="0.3">
      <c r="A164" s="664"/>
      <c r="B164" s="120"/>
      <c r="C164" s="120">
        <v>4440</v>
      </c>
      <c r="D164" s="124" t="s">
        <v>145</v>
      </c>
      <c r="E164" s="127">
        <v>29727</v>
      </c>
      <c r="F164" s="127">
        <v>0</v>
      </c>
      <c r="G164" s="127">
        <v>29727</v>
      </c>
      <c r="H164" s="127">
        <v>29727</v>
      </c>
      <c r="I164" s="122">
        <f t="shared" si="15"/>
        <v>1</v>
      </c>
    </row>
    <row r="165" spans="1:9" ht="23.25" customHeight="1" thickBot="1" x14ac:dyDescent="0.3">
      <c r="A165" s="116">
        <v>851</v>
      </c>
      <c r="B165" s="116"/>
      <c r="C165" s="116"/>
      <c r="D165" s="121" t="s">
        <v>146</v>
      </c>
      <c r="E165" s="123">
        <f>E166+E170+E173</f>
        <v>61000</v>
      </c>
      <c r="F165" s="125">
        <f>F166+F170+F173</f>
        <v>68492.040000000008</v>
      </c>
      <c r="G165" s="123">
        <f>G166+G170+G173</f>
        <v>129492.04000000001</v>
      </c>
      <c r="H165" s="123">
        <f>H166+H170+H173</f>
        <v>101297.53</v>
      </c>
      <c r="I165" s="126">
        <f t="shared" si="15"/>
        <v>0.78226839271355975</v>
      </c>
    </row>
    <row r="166" spans="1:9" ht="22.5" customHeight="1" thickBot="1" x14ac:dyDescent="0.3">
      <c r="A166" s="664"/>
      <c r="B166" s="120">
        <v>85121</v>
      </c>
      <c r="C166" s="120"/>
      <c r="D166" s="124" t="s">
        <v>147</v>
      </c>
      <c r="E166" s="127">
        <f>+E167+E168+E169</f>
        <v>14000</v>
      </c>
      <c r="F166" s="263">
        <f>F167+F168+F169</f>
        <v>28309</v>
      </c>
      <c r="G166" s="127">
        <f>G167+G168+G169</f>
        <v>42309</v>
      </c>
      <c r="H166" s="127">
        <f>H167+H168+H169</f>
        <v>42284.42</v>
      </c>
      <c r="I166" s="122">
        <f t="shared" si="15"/>
        <v>0.99941903613888294</v>
      </c>
    </row>
    <row r="167" spans="1:9" ht="21" customHeight="1" thickBot="1" x14ac:dyDescent="0.3">
      <c r="A167" s="664"/>
      <c r="B167" s="665"/>
      <c r="C167" s="120">
        <v>4210</v>
      </c>
      <c r="D167" s="124" t="s">
        <v>111</v>
      </c>
      <c r="E167" s="127">
        <v>8000</v>
      </c>
      <c r="F167" s="263">
        <v>10000</v>
      </c>
      <c r="G167" s="127">
        <v>18000</v>
      </c>
      <c r="H167" s="127">
        <v>17979.8</v>
      </c>
      <c r="I167" s="122">
        <f t="shared" si="15"/>
        <v>0.99887777777777775</v>
      </c>
    </row>
    <row r="168" spans="1:9" ht="22.5" customHeight="1" thickBot="1" x14ac:dyDescent="0.3">
      <c r="A168" s="664"/>
      <c r="B168" s="665"/>
      <c r="C168" s="120">
        <v>4260</v>
      </c>
      <c r="D168" s="124" t="s">
        <v>123</v>
      </c>
      <c r="E168" s="127">
        <v>5000</v>
      </c>
      <c r="F168" s="263">
        <v>209</v>
      </c>
      <c r="G168" s="127">
        <v>5209</v>
      </c>
      <c r="H168" s="127">
        <v>5208.87</v>
      </c>
      <c r="I168" s="122">
        <f t="shared" si="15"/>
        <v>0.99997504319447106</v>
      </c>
    </row>
    <row r="169" spans="1:9" ht="24.75" customHeight="1" thickBot="1" x14ac:dyDescent="0.3">
      <c r="A169" s="664"/>
      <c r="B169" s="665"/>
      <c r="C169" s="120">
        <v>4300</v>
      </c>
      <c r="D169" s="124" t="s">
        <v>113</v>
      </c>
      <c r="E169" s="127">
        <v>1000</v>
      </c>
      <c r="F169" s="127">
        <v>18100</v>
      </c>
      <c r="G169" s="127">
        <v>19100</v>
      </c>
      <c r="H169" s="127">
        <v>19095.75</v>
      </c>
      <c r="I169" s="122">
        <f t="shared" si="15"/>
        <v>0.99977748691099477</v>
      </c>
    </row>
    <row r="170" spans="1:9" ht="22.5" customHeight="1" thickBot="1" x14ac:dyDescent="0.3">
      <c r="A170" s="664"/>
      <c r="B170" s="120">
        <v>85153</v>
      </c>
      <c r="C170" s="120"/>
      <c r="D170" s="124" t="s">
        <v>148</v>
      </c>
      <c r="E170" s="127">
        <f>E171+E172</f>
        <v>2000</v>
      </c>
      <c r="F170" s="127">
        <f>F171+F172</f>
        <v>0</v>
      </c>
      <c r="G170" s="127">
        <f>G171+G172</f>
        <v>2000</v>
      </c>
      <c r="H170" s="127">
        <f>H171+H172</f>
        <v>0</v>
      </c>
      <c r="I170" s="122">
        <f t="shared" si="15"/>
        <v>0</v>
      </c>
    </row>
    <row r="171" spans="1:9" ht="22.5" customHeight="1" thickBot="1" x14ac:dyDescent="0.3">
      <c r="A171" s="664"/>
      <c r="B171" s="665"/>
      <c r="C171" s="120">
        <v>4170</v>
      </c>
      <c r="D171" s="124" t="s">
        <v>122</v>
      </c>
      <c r="E171" s="127">
        <v>1000</v>
      </c>
      <c r="F171" s="127">
        <v>0</v>
      </c>
      <c r="G171" s="127">
        <v>1000</v>
      </c>
      <c r="H171" s="127">
        <v>0</v>
      </c>
      <c r="I171" s="122">
        <f t="shared" si="15"/>
        <v>0</v>
      </c>
    </row>
    <row r="172" spans="1:9" ht="38.25" customHeight="1" thickBot="1" x14ac:dyDescent="0.3">
      <c r="A172" s="664"/>
      <c r="B172" s="665"/>
      <c r="C172" s="120">
        <v>4240</v>
      </c>
      <c r="D172" s="124" t="s">
        <v>140</v>
      </c>
      <c r="E172" s="127">
        <v>1000</v>
      </c>
      <c r="F172" s="127">
        <v>0</v>
      </c>
      <c r="G172" s="127">
        <v>1000</v>
      </c>
      <c r="H172" s="127">
        <v>0</v>
      </c>
      <c r="I172" s="122">
        <f t="shared" si="15"/>
        <v>0</v>
      </c>
    </row>
    <row r="173" spans="1:9" ht="24" customHeight="1" thickBot="1" x14ac:dyDescent="0.3">
      <c r="A173" s="664"/>
      <c r="B173" s="120">
        <v>85154</v>
      </c>
      <c r="C173" s="120"/>
      <c r="D173" s="124" t="s">
        <v>149</v>
      </c>
      <c r="E173" s="127">
        <f>E174+E175+E176+E177+E178+E179</f>
        <v>45000</v>
      </c>
      <c r="F173" s="129">
        <f>F174+F175+F176+F177+F178+F179</f>
        <v>40183.040000000001</v>
      </c>
      <c r="G173" s="127">
        <f>G174+G175+G176+G177+G178+G179</f>
        <v>85183.040000000008</v>
      </c>
      <c r="H173" s="127">
        <f>H174+H175+H176+H177+H178+H179</f>
        <v>59013.11</v>
      </c>
      <c r="I173" s="122">
        <f t="shared" si="15"/>
        <v>0.69278004166087515</v>
      </c>
    </row>
    <row r="174" spans="1:9" ht="30" customHeight="1" thickBot="1" x14ac:dyDescent="0.3">
      <c r="A174" s="664"/>
      <c r="B174" s="665"/>
      <c r="C174" s="120">
        <v>4110</v>
      </c>
      <c r="D174" s="124" t="s">
        <v>143</v>
      </c>
      <c r="E174" s="127">
        <v>0</v>
      </c>
      <c r="F174" s="127">
        <v>0</v>
      </c>
      <c r="G174" s="127">
        <v>0</v>
      </c>
      <c r="H174" s="127">
        <v>0</v>
      </c>
      <c r="I174" s="122">
        <v>0</v>
      </c>
    </row>
    <row r="175" spans="1:9" ht="23.25" customHeight="1" thickBot="1" x14ac:dyDescent="0.3">
      <c r="A175" s="664"/>
      <c r="B175" s="665"/>
      <c r="C175" s="120">
        <v>4120</v>
      </c>
      <c r="D175" s="124" t="s">
        <v>121</v>
      </c>
      <c r="E175" s="127">
        <v>0</v>
      </c>
      <c r="F175" s="127">
        <v>0</v>
      </c>
      <c r="G175" s="127">
        <v>0</v>
      </c>
      <c r="H175" s="127">
        <v>0</v>
      </c>
      <c r="I175" s="122">
        <v>0</v>
      </c>
    </row>
    <row r="176" spans="1:9" ht="21" customHeight="1" thickBot="1" x14ac:dyDescent="0.3">
      <c r="A176" s="664"/>
      <c r="B176" s="665"/>
      <c r="C176" s="120">
        <v>4170</v>
      </c>
      <c r="D176" s="124" t="s">
        <v>122</v>
      </c>
      <c r="E176" s="127">
        <v>20100</v>
      </c>
      <c r="F176" s="127">
        <v>0</v>
      </c>
      <c r="G176" s="127">
        <f>E176</f>
        <v>20100</v>
      </c>
      <c r="H176" s="127">
        <v>13980</v>
      </c>
      <c r="I176" s="122">
        <f t="shared" si="15"/>
        <v>0.69552238805970146</v>
      </c>
    </row>
    <row r="177" spans="1:9" ht="22.5" customHeight="1" thickBot="1" x14ac:dyDescent="0.3">
      <c r="A177" s="664"/>
      <c r="B177" s="665"/>
      <c r="C177" s="120">
        <v>4210</v>
      </c>
      <c r="D177" s="124" t="s">
        <v>111</v>
      </c>
      <c r="E177" s="127">
        <v>18900</v>
      </c>
      <c r="F177" s="129">
        <v>29883.040000000001</v>
      </c>
      <c r="G177" s="127">
        <v>48783.040000000001</v>
      </c>
      <c r="H177" s="127">
        <v>28787.57</v>
      </c>
      <c r="I177" s="122">
        <f t="shared" si="15"/>
        <v>0.59011431021928928</v>
      </c>
    </row>
    <row r="178" spans="1:9" ht="18.75" customHeight="1" thickBot="1" x14ac:dyDescent="0.3">
      <c r="A178" s="664"/>
      <c r="B178" s="665"/>
      <c r="C178" s="120">
        <v>4300</v>
      </c>
      <c r="D178" s="124" t="s">
        <v>113</v>
      </c>
      <c r="E178" s="127">
        <v>6000</v>
      </c>
      <c r="F178" s="198">
        <v>9200</v>
      </c>
      <c r="G178" s="127">
        <v>15200</v>
      </c>
      <c r="H178" s="127">
        <v>15189.36</v>
      </c>
      <c r="I178" s="122">
        <f t="shared" si="15"/>
        <v>0.99930000000000008</v>
      </c>
    </row>
    <row r="179" spans="1:9" ht="21" customHeight="1" thickBot="1" x14ac:dyDescent="0.3">
      <c r="A179" s="664"/>
      <c r="B179" s="665"/>
      <c r="C179" s="120">
        <v>4430</v>
      </c>
      <c r="D179" s="124" t="s">
        <v>115</v>
      </c>
      <c r="E179" s="127">
        <v>0</v>
      </c>
      <c r="F179" s="129">
        <v>1100</v>
      </c>
      <c r="G179" s="127">
        <v>1100</v>
      </c>
      <c r="H179" s="127">
        <v>1056.18</v>
      </c>
      <c r="I179" s="122">
        <f t="shared" si="15"/>
        <v>0.96016363636363644</v>
      </c>
    </row>
    <row r="180" spans="1:9" ht="25.5" customHeight="1" thickBot="1" x14ac:dyDescent="0.3">
      <c r="A180" s="116">
        <v>852</v>
      </c>
      <c r="B180" s="120"/>
      <c r="C180" s="120"/>
      <c r="D180" s="121" t="s">
        <v>22</v>
      </c>
      <c r="E180" s="123">
        <f>E181+E183+E185+E187+E189+E191+E205+E211+E213</f>
        <v>739776</v>
      </c>
      <c r="F180" s="271">
        <f>F181+F183+F185+F187+F189+F191+F205+F211+F213</f>
        <v>47670.51</v>
      </c>
      <c r="G180" s="123">
        <f>G181+G183+G185+G187+G189+G191+G205+G211+G213</f>
        <v>788247.51</v>
      </c>
      <c r="H180" s="123">
        <f>H181+H183+H185+H187+H189+H191+H205+H211+H213</f>
        <v>704837.09</v>
      </c>
      <c r="I180" s="126">
        <f t="shared" si="15"/>
        <v>0.89418245038287525</v>
      </c>
    </row>
    <row r="181" spans="1:9" ht="25.5" customHeight="1" thickBot="1" x14ac:dyDescent="0.3">
      <c r="A181" s="511"/>
      <c r="B181" s="188">
        <v>85202</v>
      </c>
      <c r="C181" s="188"/>
      <c r="D181" s="191" t="s">
        <v>201</v>
      </c>
      <c r="E181" s="189">
        <f>E182</f>
        <v>96000</v>
      </c>
      <c r="F181" s="192">
        <f>F182</f>
        <v>3000</v>
      </c>
      <c r="G181" s="189">
        <f>G182</f>
        <v>99000</v>
      </c>
      <c r="H181" s="189">
        <f>H182</f>
        <v>98768.36</v>
      </c>
      <c r="I181" s="225">
        <f t="shared" si="15"/>
        <v>0.997660202020202</v>
      </c>
    </row>
    <row r="182" spans="1:9" ht="25.5" customHeight="1" thickBot="1" x14ac:dyDescent="0.3">
      <c r="A182" s="512"/>
      <c r="B182" s="188"/>
      <c r="C182" s="188">
        <v>4300</v>
      </c>
      <c r="D182" s="191" t="s">
        <v>202</v>
      </c>
      <c r="E182" s="189">
        <v>96000</v>
      </c>
      <c r="F182" s="192">
        <v>3000</v>
      </c>
      <c r="G182" s="189">
        <v>99000</v>
      </c>
      <c r="H182" s="189">
        <v>98768.36</v>
      </c>
      <c r="I182" s="225">
        <f t="shared" si="15"/>
        <v>0.997660202020202</v>
      </c>
    </row>
    <row r="183" spans="1:9" ht="114" customHeight="1" thickBot="1" x14ac:dyDescent="0.3">
      <c r="A183" s="512"/>
      <c r="B183" s="120">
        <v>85213</v>
      </c>
      <c r="C183" s="120"/>
      <c r="D183" s="124" t="s">
        <v>150</v>
      </c>
      <c r="E183" s="127">
        <f>E184</f>
        <v>18750</v>
      </c>
      <c r="F183" s="381">
        <v>0</v>
      </c>
      <c r="G183" s="127">
        <f>G184</f>
        <v>19551</v>
      </c>
      <c r="H183" s="127">
        <f>H184</f>
        <v>15441.88</v>
      </c>
      <c r="I183" s="122">
        <f t="shared" si="15"/>
        <v>0.7898255843690859</v>
      </c>
    </row>
    <row r="184" spans="1:9" ht="32.25" customHeight="1" thickBot="1" x14ac:dyDescent="0.3">
      <c r="A184" s="512"/>
      <c r="B184" s="124"/>
      <c r="C184" s="120">
        <v>4130</v>
      </c>
      <c r="D184" s="124" t="s">
        <v>151</v>
      </c>
      <c r="E184" s="127">
        <v>18750</v>
      </c>
      <c r="F184" s="472">
        <v>801</v>
      </c>
      <c r="G184" s="127">
        <f>F184+E184</f>
        <v>19551</v>
      </c>
      <c r="H184" s="127">
        <v>15441.88</v>
      </c>
      <c r="I184" s="122">
        <f t="shared" si="15"/>
        <v>0.7898255843690859</v>
      </c>
    </row>
    <row r="185" spans="1:9" ht="50.25" customHeight="1" thickBot="1" x14ac:dyDescent="0.3">
      <c r="A185" s="512"/>
      <c r="B185" s="120">
        <v>85214</v>
      </c>
      <c r="C185" s="120"/>
      <c r="D185" s="124" t="s">
        <v>64</v>
      </c>
      <c r="E185" s="127">
        <f>E186</f>
        <v>30000</v>
      </c>
      <c r="F185" s="360">
        <f>F186</f>
        <v>716</v>
      </c>
      <c r="G185" s="127">
        <f>G186</f>
        <v>30716</v>
      </c>
      <c r="H185" s="127">
        <f>H186</f>
        <v>17764.95</v>
      </c>
      <c r="I185" s="122">
        <f t="shared" si="15"/>
        <v>0.57836144029170466</v>
      </c>
    </row>
    <row r="186" spans="1:9" ht="27" customHeight="1" thickBot="1" x14ac:dyDescent="0.3">
      <c r="A186" s="512"/>
      <c r="B186" s="120"/>
      <c r="C186" s="120">
        <v>3110</v>
      </c>
      <c r="D186" s="124" t="s">
        <v>152</v>
      </c>
      <c r="E186" s="127">
        <v>30000</v>
      </c>
      <c r="F186" s="360">
        <v>716</v>
      </c>
      <c r="G186" s="127">
        <v>30716</v>
      </c>
      <c r="H186" s="127">
        <v>17764.95</v>
      </c>
      <c r="I186" s="122">
        <f t="shared" si="15"/>
        <v>0.57836144029170466</v>
      </c>
    </row>
    <row r="187" spans="1:9" ht="25.5" customHeight="1" thickBot="1" x14ac:dyDescent="0.3">
      <c r="A187" s="512"/>
      <c r="B187" s="120">
        <v>85215</v>
      </c>
      <c r="C187" s="120"/>
      <c r="D187" s="124" t="s">
        <v>153</v>
      </c>
      <c r="E187" s="127">
        <f>E188</f>
        <v>20000</v>
      </c>
      <c r="F187" s="127">
        <f>F188</f>
        <v>-10057.49</v>
      </c>
      <c r="G187" s="127">
        <f>G188</f>
        <v>9942.51</v>
      </c>
      <c r="H187" s="127">
        <v>8335.81</v>
      </c>
      <c r="I187" s="475">
        <f t="shared" si="15"/>
        <v>0.83840096716020396</v>
      </c>
    </row>
    <row r="188" spans="1:9" ht="26.25" customHeight="1" thickBot="1" x14ac:dyDescent="0.3">
      <c r="A188" s="512"/>
      <c r="B188" s="471"/>
      <c r="C188" s="120">
        <v>3110</v>
      </c>
      <c r="D188" s="124" t="s">
        <v>152</v>
      </c>
      <c r="E188" s="127">
        <v>20000</v>
      </c>
      <c r="F188" s="127">
        <v>-10057.49</v>
      </c>
      <c r="G188" s="127">
        <f>F188+E188</f>
        <v>9942.51</v>
      </c>
      <c r="H188" s="127">
        <v>8335.81</v>
      </c>
      <c r="I188" s="122">
        <f t="shared" si="15"/>
        <v>0.83840096716020396</v>
      </c>
    </row>
    <row r="189" spans="1:9" ht="24.75" customHeight="1" thickBot="1" x14ac:dyDescent="0.3">
      <c r="A189" s="512"/>
      <c r="B189" s="120">
        <v>85216</v>
      </c>
      <c r="C189" s="120"/>
      <c r="D189" s="124" t="s">
        <v>65</v>
      </c>
      <c r="E189" s="127">
        <f>E190</f>
        <v>156250</v>
      </c>
      <c r="F189" s="198">
        <f>F190</f>
        <v>55703</v>
      </c>
      <c r="G189" s="127">
        <f>G190</f>
        <v>211953</v>
      </c>
      <c r="H189" s="127">
        <f>H190</f>
        <v>176637.1</v>
      </c>
      <c r="I189" s="122">
        <f t="shared" si="15"/>
        <v>0.83337862639358729</v>
      </c>
    </row>
    <row r="190" spans="1:9" ht="25.5" customHeight="1" thickBot="1" x14ac:dyDescent="0.3">
      <c r="A190" s="512"/>
      <c r="B190" s="120"/>
      <c r="C190" s="120">
        <v>3110</v>
      </c>
      <c r="D190" s="124" t="s">
        <v>152</v>
      </c>
      <c r="E190" s="127">
        <v>156250</v>
      </c>
      <c r="F190" s="198">
        <v>55703</v>
      </c>
      <c r="G190" s="127">
        <v>211953</v>
      </c>
      <c r="H190" s="127">
        <v>176637.1</v>
      </c>
      <c r="I190" s="122">
        <f t="shared" si="15"/>
        <v>0.83337862639358729</v>
      </c>
    </row>
    <row r="191" spans="1:9" ht="24.75" customHeight="1" thickBot="1" x14ac:dyDescent="0.3">
      <c r="A191" s="512"/>
      <c r="B191" s="120">
        <v>85219</v>
      </c>
      <c r="C191" s="120"/>
      <c r="D191" s="124" t="s">
        <v>66</v>
      </c>
      <c r="E191" s="127">
        <f>E192+E193+E194+E195+E196+E197+E198+E199+E200+E201+E202+E203</f>
        <v>273437</v>
      </c>
      <c r="F191" s="263">
        <f>F192+F193+F194+F195+F196+F197+F198+F199+F200+F201+F202+F203+F204</f>
        <v>14520</v>
      </c>
      <c r="G191" s="127">
        <f>G192+G193+G194+G195+G196+G197+G198+G199+G200+G201+G202+G203+G204</f>
        <v>287957</v>
      </c>
      <c r="H191" s="127">
        <f>H192+H193+H194+H195+H196+H197+H198+H199+H200+H201+H202+H203+H204</f>
        <v>270992.19999999995</v>
      </c>
      <c r="I191" s="122">
        <f t="shared" si="15"/>
        <v>0.9410856482044192</v>
      </c>
    </row>
    <row r="192" spans="1:9" ht="35.25" customHeight="1" thickBot="1" x14ac:dyDescent="0.3">
      <c r="A192" s="512"/>
      <c r="B192" s="574"/>
      <c r="C192" s="120">
        <v>4010</v>
      </c>
      <c r="D192" s="124" t="s">
        <v>118</v>
      </c>
      <c r="E192" s="127">
        <v>191401</v>
      </c>
      <c r="F192" s="461">
        <v>6995</v>
      </c>
      <c r="G192" s="127">
        <v>198396</v>
      </c>
      <c r="H192" s="127">
        <v>187080.64</v>
      </c>
      <c r="I192" s="225">
        <f t="shared" si="15"/>
        <v>0.94296578560051625</v>
      </c>
    </row>
    <row r="193" spans="1:9" ht="30.75" customHeight="1" thickBot="1" x14ac:dyDescent="0.3">
      <c r="A193" s="512"/>
      <c r="B193" s="575"/>
      <c r="C193" s="120">
        <v>4040</v>
      </c>
      <c r="D193" s="124" t="s">
        <v>119</v>
      </c>
      <c r="E193" s="127">
        <v>11917</v>
      </c>
      <c r="F193" s="329">
        <v>220</v>
      </c>
      <c r="G193" s="127">
        <v>12137</v>
      </c>
      <c r="H193" s="127">
        <v>12135.05</v>
      </c>
      <c r="I193" s="225">
        <f t="shared" si="15"/>
        <v>0.99983933426711702</v>
      </c>
    </row>
    <row r="194" spans="1:9" ht="32.25" customHeight="1" thickBot="1" x14ac:dyDescent="0.3">
      <c r="A194" s="512"/>
      <c r="B194" s="575"/>
      <c r="C194" s="120">
        <v>4110</v>
      </c>
      <c r="D194" s="124" t="s">
        <v>120</v>
      </c>
      <c r="E194" s="127">
        <v>36720</v>
      </c>
      <c r="F194" s="129">
        <v>0</v>
      </c>
      <c r="G194" s="127">
        <f>E194</f>
        <v>36720</v>
      </c>
      <c r="H194" s="127">
        <v>35417.9</v>
      </c>
      <c r="I194" s="225">
        <f t="shared" si="15"/>
        <v>0.96453976034858391</v>
      </c>
    </row>
    <row r="195" spans="1:9" ht="23.25" customHeight="1" thickBot="1" x14ac:dyDescent="0.3">
      <c r="A195" s="512"/>
      <c r="B195" s="575"/>
      <c r="C195" s="120">
        <v>4120</v>
      </c>
      <c r="D195" s="124" t="s">
        <v>121</v>
      </c>
      <c r="E195" s="127">
        <v>4982</v>
      </c>
      <c r="F195" s="129">
        <v>0</v>
      </c>
      <c r="G195" s="127">
        <f>E195</f>
        <v>4982</v>
      </c>
      <c r="H195" s="127">
        <v>3752.16</v>
      </c>
      <c r="I195" s="225">
        <f t="shared" si="15"/>
        <v>0.75314331593737449</v>
      </c>
    </row>
    <row r="196" spans="1:9" ht="21" customHeight="1" thickBot="1" x14ac:dyDescent="0.3">
      <c r="A196" s="512"/>
      <c r="B196" s="575"/>
      <c r="C196" s="120">
        <v>4210</v>
      </c>
      <c r="D196" s="124" t="s">
        <v>111</v>
      </c>
      <c r="E196" s="127">
        <v>5000</v>
      </c>
      <c r="F196" s="198">
        <v>0</v>
      </c>
      <c r="G196" s="127">
        <v>5000</v>
      </c>
      <c r="H196" s="127">
        <v>4932.82</v>
      </c>
      <c r="I196" s="225">
        <f t="shared" si="15"/>
        <v>0.986564</v>
      </c>
    </row>
    <row r="197" spans="1:9" ht="23.25" customHeight="1" thickBot="1" x14ac:dyDescent="0.3">
      <c r="A197" s="512"/>
      <c r="B197" s="575"/>
      <c r="C197" s="120">
        <v>4260</v>
      </c>
      <c r="D197" s="124" t="s">
        <v>123</v>
      </c>
      <c r="E197" s="127">
        <v>500</v>
      </c>
      <c r="F197" s="270">
        <v>0</v>
      </c>
      <c r="G197" s="127">
        <v>500</v>
      </c>
      <c r="H197" s="127">
        <v>0</v>
      </c>
      <c r="I197" s="122">
        <f t="shared" si="15"/>
        <v>0</v>
      </c>
    </row>
    <row r="198" spans="1:9" ht="22.5" customHeight="1" thickBot="1" x14ac:dyDescent="0.3">
      <c r="A198" s="512"/>
      <c r="B198" s="575"/>
      <c r="C198" s="120">
        <v>4270</v>
      </c>
      <c r="D198" s="124" t="s">
        <v>112</v>
      </c>
      <c r="E198" s="127">
        <v>500</v>
      </c>
      <c r="F198" s="127">
        <v>0</v>
      </c>
      <c r="G198" s="127">
        <v>500</v>
      </c>
      <c r="H198" s="127">
        <v>0</v>
      </c>
      <c r="I198" s="122">
        <f t="shared" si="15"/>
        <v>0</v>
      </c>
    </row>
    <row r="199" spans="1:9" ht="22.5" customHeight="1" thickBot="1" x14ac:dyDescent="0.3">
      <c r="A199" s="512"/>
      <c r="B199" s="575"/>
      <c r="C199" s="120">
        <v>4300</v>
      </c>
      <c r="D199" s="124" t="s">
        <v>113</v>
      </c>
      <c r="E199" s="127">
        <v>12000</v>
      </c>
      <c r="F199" s="381">
        <v>-500</v>
      </c>
      <c r="G199" s="127">
        <v>11500</v>
      </c>
      <c r="H199" s="127">
        <v>10490.43</v>
      </c>
      <c r="I199" s="122">
        <f t="shared" si="15"/>
        <v>0.91221130434782616</v>
      </c>
    </row>
    <row r="200" spans="1:9" ht="61.5" customHeight="1" thickBot="1" x14ac:dyDescent="0.3">
      <c r="A200" s="512"/>
      <c r="B200" s="575"/>
      <c r="C200" s="120">
        <v>4360</v>
      </c>
      <c r="D200" s="124" t="s">
        <v>125</v>
      </c>
      <c r="E200" s="127">
        <v>2000</v>
      </c>
      <c r="F200" s="198">
        <v>100</v>
      </c>
      <c r="G200" s="127">
        <f>E200+F200</f>
        <v>2100</v>
      </c>
      <c r="H200" s="127">
        <v>2041.13</v>
      </c>
      <c r="I200" s="122">
        <f t="shared" si="15"/>
        <v>0.97196666666666676</v>
      </c>
    </row>
    <row r="201" spans="1:9" ht="24" customHeight="1" thickBot="1" x14ac:dyDescent="0.3">
      <c r="A201" s="512"/>
      <c r="B201" s="575"/>
      <c r="C201" s="120">
        <v>4410</v>
      </c>
      <c r="D201" s="124" t="s">
        <v>130</v>
      </c>
      <c r="E201" s="127">
        <v>2000</v>
      </c>
      <c r="F201" s="129">
        <v>700</v>
      </c>
      <c r="G201" s="127">
        <v>2700</v>
      </c>
      <c r="H201" s="127">
        <v>2411.35</v>
      </c>
      <c r="I201" s="122">
        <f t="shared" si="15"/>
        <v>0.89309259259259255</v>
      </c>
    </row>
    <row r="202" spans="1:9" ht="23.25" customHeight="1" thickBot="1" x14ac:dyDescent="0.3">
      <c r="A202" s="512"/>
      <c r="B202" s="575"/>
      <c r="C202" s="120">
        <v>4430</v>
      </c>
      <c r="D202" s="124" t="s">
        <v>115</v>
      </c>
      <c r="E202" s="127">
        <v>400</v>
      </c>
      <c r="F202" s="127">
        <v>0</v>
      </c>
      <c r="G202" s="127">
        <v>400</v>
      </c>
      <c r="H202" s="127">
        <v>300</v>
      </c>
      <c r="I202" s="122">
        <f t="shared" si="15"/>
        <v>0.75</v>
      </c>
    </row>
    <row r="203" spans="1:9" ht="29.25" customHeight="1" thickBot="1" x14ac:dyDescent="0.3">
      <c r="A203" s="512"/>
      <c r="B203" s="575"/>
      <c r="C203" s="120">
        <v>4440</v>
      </c>
      <c r="D203" s="124" t="s">
        <v>154</v>
      </c>
      <c r="E203" s="127">
        <v>6017</v>
      </c>
      <c r="F203" s="192">
        <v>505</v>
      </c>
      <c r="G203" s="127">
        <v>6522</v>
      </c>
      <c r="H203" s="127">
        <v>6028</v>
      </c>
      <c r="I203" s="122">
        <f t="shared" si="15"/>
        <v>0.92425636307881021</v>
      </c>
    </row>
    <row r="204" spans="1:9" ht="41.25" customHeight="1" thickBot="1" x14ac:dyDescent="0.3">
      <c r="A204" s="512"/>
      <c r="B204" s="327"/>
      <c r="C204" s="331">
        <v>4700</v>
      </c>
      <c r="D204" s="336" t="s">
        <v>211</v>
      </c>
      <c r="E204" s="328">
        <v>0</v>
      </c>
      <c r="F204" s="329">
        <v>6500</v>
      </c>
      <c r="G204" s="328">
        <v>6500</v>
      </c>
      <c r="H204" s="328">
        <v>6402.72</v>
      </c>
      <c r="I204" s="335">
        <f t="shared" si="15"/>
        <v>0.98503384615384615</v>
      </c>
    </row>
    <row r="205" spans="1:9" ht="33.75" customHeight="1" thickBot="1" x14ac:dyDescent="0.3">
      <c r="A205" s="512"/>
      <c r="B205" s="120">
        <v>85228</v>
      </c>
      <c r="C205" s="120"/>
      <c r="D205" s="124" t="s">
        <v>67</v>
      </c>
      <c r="E205" s="127">
        <f>E206+E207+E208+E209+E210</f>
        <v>26669</v>
      </c>
      <c r="F205" s="381">
        <f>F206+F207+F208+F209+F210</f>
        <v>-220</v>
      </c>
      <c r="G205" s="127">
        <f>G206+G207+G208+G209+G210</f>
        <v>26449</v>
      </c>
      <c r="H205" s="127">
        <f>H206+H207+H208+H209+H210</f>
        <v>23754.43</v>
      </c>
      <c r="I205" s="122">
        <f t="shared" si="15"/>
        <v>0.89812204620212488</v>
      </c>
    </row>
    <row r="206" spans="1:9" ht="30.75" customHeight="1" thickBot="1" x14ac:dyDescent="0.3">
      <c r="A206" s="512"/>
      <c r="B206" s="665"/>
      <c r="C206" s="120">
        <v>4010</v>
      </c>
      <c r="D206" s="124" t="s">
        <v>118</v>
      </c>
      <c r="E206" s="127">
        <v>19665</v>
      </c>
      <c r="F206" s="381">
        <v>-59</v>
      </c>
      <c r="G206" s="127">
        <v>19606</v>
      </c>
      <c r="H206" s="127">
        <v>17418.11</v>
      </c>
      <c r="I206" s="122">
        <f t="shared" si="15"/>
        <v>0.88840712026930535</v>
      </c>
    </row>
    <row r="207" spans="1:9" ht="30" customHeight="1" thickBot="1" x14ac:dyDescent="0.3">
      <c r="A207" s="512"/>
      <c r="B207" s="665"/>
      <c r="C207" s="120">
        <v>4040</v>
      </c>
      <c r="D207" s="124" t="s">
        <v>119</v>
      </c>
      <c r="E207" s="127">
        <v>1874</v>
      </c>
      <c r="F207" s="464">
        <v>-220</v>
      </c>
      <c r="G207" s="127">
        <v>1654</v>
      </c>
      <c r="H207" s="127">
        <v>1653.7</v>
      </c>
      <c r="I207" s="225">
        <f t="shared" si="15"/>
        <v>0.99981862152357925</v>
      </c>
    </row>
    <row r="208" spans="1:9" ht="31.5" customHeight="1" thickBot="1" x14ac:dyDescent="0.3">
      <c r="A208" s="512"/>
      <c r="B208" s="665"/>
      <c r="C208" s="120">
        <v>4110</v>
      </c>
      <c r="D208" s="124" t="s">
        <v>120</v>
      </c>
      <c r="E208" s="127">
        <v>3890</v>
      </c>
      <c r="F208" s="192">
        <v>0</v>
      </c>
      <c r="G208" s="127">
        <f>E208</f>
        <v>3890</v>
      </c>
      <c r="H208" s="127">
        <v>3444.35</v>
      </c>
      <c r="I208" s="122">
        <f t="shared" si="15"/>
        <v>0.88543701799485863</v>
      </c>
    </row>
    <row r="209" spans="1:9" ht="24.75" customHeight="1" thickBot="1" x14ac:dyDescent="0.3">
      <c r="A209" s="512"/>
      <c r="B209" s="665"/>
      <c r="C209" s="120">
        <v>4120</v>
      </c>
      <c r="D209" s="124" t="s">
        <v>121</v>
      </c>
      <c r="E209" s="127">
        <v>528</v>
      </c>
      <c r="F209" s="198">
        <v>0</v>
      </c>
      <c r="G209" s="127">
        <f>E209</f>
        <v>528</v>
      </c>
      <c r="H209" s="127">
        <v>467.27</v>
      </c>
      <c r="I209" s="122">
        <f t="shared" si="15"/>
        <v>0.88498106060606052</v>
      </c>
    </row>
    <row r="210" spans="1:9" ht="31.5" customHeight="1" thickBot="1" x14ac:dyDescent="0.3">
      <c r="A210" s="512"/>
      <c r="B210" s="665"/>
      <c r="C210" s="120">
        <v>4440</v>
      </c>
      <c r="D210" s="124" t="s">
        <v>126</v>
      </c>
      <c r="E210" s="127">
        <v>712</v>
      </c>
      <c r="F210" s="329">
        <v>59</v>
      </c>
      <c r="G210" s="127">
        <v>771</v>
      </c>
      <c r="H210" s="127">
        <v>771</v>
      </c>
      <c r="I210" s="122">
        <f t="shared" ref="I210:I262" si="17">H210/G210</f>
        <v>1</v>
      </c>
    </row>
    <row r="211" spans="1:9" ht="31.5" customHeight="1" thickBot="1" x14ac:dyDescent="0.3">
      <c r="A211" s="512"/>
      <c r="B211" s="331">
        <v>85230</v>
      </c>
      <c r="C211" s="331"/>
      <c r="D211" s="336" t="s">
        <v>231</v>
      </c>
      <c r="E211" s="328">
        <f>E212</f>
        <v>81670</v>
      </c>
      <c r="F211" s="328">
        <f>F212</f>
        <v>0</v>
      </c>
      <c r="G211" s="328">
        <f>G212</f>
        <v>81670</v>
      </c>
      <c r="H211" s="328">
        <f>H212</f>
        <v>76900.36</v>
      </c>
      <c r="I211" s="335">
        <f t="shared" si="17"/>
        <v>0.94159862862740296</v>
      </c>
    </row>
    <row r="212" spans="1:9" ht="31.5" customHeight="1" thickBot="1" x14ac:dyDescent="0.3">
      <c r="A212" s="512"/>
      <c r="B212" s="331"/>
      <c r="C212" s="331">
        <v>3110</v>
      </c>
      <c r="D212" s="336" t="s">
        <v>152</v>
      </c>
      <c r="E212" s="328">
        <v>81670</v>
      </c>
      <c r="F212" s="328">
        <v>0</v>
      </c>
      <c r="G212" s="328">
        <v>81670</v>
      </c>
      <c r="H212" s="328">
        <v>76900.36</v>
      </c>
      <c r="I212" s="335">
        <v>0.94159999999999999</v>
      </c>
    </row>
    <row r="213" spans="1:9" ht="24" customHeight="1" thickBot="1" x14ac:dyDescent="0.3">
      <c r="A213" s="512"/>
      <c r="B213" s="120">
        <v>85295</v>
      </c>
      <c r="C213" s="120"/>
      <c r="D213" s="124" t="s">
        <v>15</v>
      </c>
      <c r="E213" s="127">
        <f>E214+E215</f>
        <v>37000</v>
      </c>
      <c r="F213" s="200">
        <f>F214+F215</f>
        <v>-15991</v>
      </c>
      <c r="G213" s="127">
        <f>G214+G215</f>
        <v>21009</v>
      </c>
      <c r="H213" s="127">
        <f>H214+H215</f>
        <v>16242</v>
      </c>
      <c r="I213" s="122">
        <f t="shared" si="17"/>
        <v>0.77309724403826929</v>
      </c>
    </row>
    <row r="214" spans="1:9" ht="23.25" customHeight="1" thickBot="1" x14ac:dyDescent="0.3">
      <c r="A214" s="512"/>
      <c r="B214" s="574"/>
      <c r="C214" s="120">
        <v>3110</v>
      </c>
      <c r="D214" s="124" t="s">
        <v>152</v>
      </c>
      <c r="E214" s="127">
        <v>30000</v>
      </c>
      <c r="F214" s="200">
        <v>-13650</v>
      </c>
      <c r="G214" s="127">
        <v>16350</v>
      </c>
      <c r="H214" s="127">
        <v>11583</v>
      </c>
      <c r="I214" s="225">
        <f t="shared" si="17"/>
        <v>0.70844036697247703</v>
      </c>
    </row>
    <row r="215" spans="1:9" ht="23.25" customHeight="1" thickBot="1" x14ac:dyDescent="0.3">
      <c r="A215" s="546"/>
      <c r="B215" s="576"/>
      <c r="C215" s="120">
        <v>4430</v>
      </c>
      <c r="D215" s="124" t="s">
        <v>187</v>
      </c>
      <c r="E215" s="127">
        <v>7000</v>
      </c>
      <c r="F215" s="127">
        <v>-2341</v>
      </c>
      <c r="G215" s="127">
        <v>4659</v>
      </c>
      <c r="H215" s="127">
        <v>4659</v>
      </c>
      <c r="I215" s="225">
        <f t="shared" si="17"/>
        <v>1</v>
      </c>
    </row>
    <row r="216" spans="1:9" ht="35.25" customHeight="1" thickBot="1" x14ac:dyDescent="0.3">
      <c r="A216" s="116">
        <v>854</v>
      </c>
      <c r="B216" s="120"/>
      <c r="C216" s="120"/>
      <c r="D216" s="121" t="s">
        <v>68</v>
      </c>
      <c r="E216" s="123">
        <f t="shared" ref="E216:H216" si="18">E217</f>
        <v>0</v>
      </c>
      <c r="F216" s="125">
        <f t="shared" si="18"/>
        <v>4262</v>
      </c>
      <c r="G216" s="123">
        <f t="shared" si="18"/>
        <v>4262</v>
      </c>
      <c r="H216" s="123">
        <f t="shared" si="18"/>
        <v>4262</v>
      </c>
      <c r="I216" s="126">
        <f t="shared" si="17"/>
        <v>1</v>
      </c>
    </row>
    <row r="217" spans="1:9" ht="20.25" customHeight="1" thickBot="1" x14ac:dyDescent="0.3">
      <c r="A217" s="511"/>
      <c r="B217" s="120">
        <v>85415</v>
      </c>
      <c r="C217" s="120"/>
      <c r="D217" s="124" t="s">
        <v>69</v>
      </c>
      <c r="E217" s="127">
        <v>0</v>
      </c>
      <c r="F217" s="129">
        <v>4262</v>
      </c>
      <c r="G217" s="127">
        <f>F217</f>
        <v>4262</v>
      </c>
      <c r="H217" s="127">
        <v>4262</v>
      </c>
      <c r="I217" s="122">
        <f t="shared" si="17"/>
        <v>1</v>
      </c>
    </row>
    <row r="218" spans="1:9" ht="20.25" customHeight="1" thickBot="1" x14ac:dyDescent="0.3">
      <c r="A218" s="512"/>
      <c r="B218" s="260"/>
      <c r="C218" s="260">
        <v>3240</v>
      </c>
      <c r="D218" s="262" t="s">
        <v>217</v>
      </c>
      <c r="E218" s="258">
        <v>0</v>
      </c>
      <c r="F218" s="259">
        <v>4262</v>
      </c>
      <c r="G218" s="258">
        <v>4262</v>
      </c>
      <c r="H218" s="258">
        <v>4262</v>
      </c>
      <c r="I218" s="465">
        <f t="shared" si="17"/>
        <v>1</v>
      </c>
    </row>
    <row r="219" spans="1:9" ht="20.25" customHeight="1" thickBot="1" x14ac:dyDescent="0.3">
      <c r="A219" s="324">
        <v>855</v>
      </c>
      <c r="B219" s="325"/>
      <c r="C219" s="325"/>
      <c r="D219" s="332" t="s">
        <v>219</v>
      </c>
      <c r="E219" s="333">
        <f>E220+E222+E226</f>
        <v>48923</v>
      </c>
      <c r="F219" s="334">
        <f>F220+F222+F226</f>
        <v>8997</v>
      </c>
      <c r="G219" s="333">
        <f>G220+G222+G226</f>
        <v>57920</v>
      </c>
      <c r="H219" s="333">
        <f>H220+H222+H226</f>
        <v>38743.31</v>
      </c>
      <c r="I219" s="465">
        <f t="shared" si="17"/>
        <v>0.6689107389502762</v>
      </c>
    </row>
    <row r="220" spans="1:9" ht="62.25" customHeight="1" thickBot="1" x14ac:dyDescent="0.3">
      <c r="A220" s="511"/>
      <c r="B220" s="325">
        <v>85502</v>
      </c>
      <c r="C220" s="325"/>
      <c r="D220" s="326" t="s">
        <v>226</v>
      </c>
      <c r="E220" s="323">
        <v>2000</v>
      </c>
      <c r="F220" s="322">
        <v>0</v>
      </c>
      <c r="G220" s="323">
        <v>2000</v>
      </c>
      <c r="H220" s="323">
        <v>1349.92</v>
      </c>
      <c r="I220" s="465">
        <f t="shared" si="17"/>
        <v>0.67496</v>
      </c>
    </row>
    <row r="221" spans="1:9" ht="20.25" customHeight="1" thickBot="1" x14ac:dyDescent="0.3">
      <c r="A221" s="690"/>
      <c r="B221" s="325"/>
      <c r="C221" s="325">
        <v>4300</v>
      </c>
      <c r="D221" s="326" t="s">
        <v>202</v>
      </c>
      <c r="E221" s="323">
        <v>2000</v>
      </c>
      <c r="F221" s="322">
        <v>0</v>
      </c>
      <c r="G221" s="323">
        <v>2000</v>
      </c>
      <c r="H221" s="323">
        <v>0</v>
      </c>
      <c r="I221" s="465">
        <f t="shared" si="17"/>
        <v>0</v>
      </c>
    </row>
    <row r="222" spans="1:9" ht="20.25" customHeight="1" thickBot="1" x14ac:dyDescent="0.3">
      <c r="A222" s="690"/>
      <c r="B222" s="325">
        <v>85504</v>
      </c>
      <c r="C222" s="325"/>
      <c r="D222" s="326" t="s">
        <v>241</v>
      </c>
      <c r="E222" s="323">
        <v>28923</v>
      </c>
      <c r="F222" s="322">
        <v>5997</v>
      </c>
      <c r="G222" s="323">
        <v>34920</v>
      </c>
      <c r="H222" s="323">
        <f>H223+H224+H225</f>
        <v>16808.37</v>
      </c>
      <c r="I222" s="465">
        <f t="shared" si="17"/>
        <v>0.48133934707903775</v>
      </c>
    </row>
    <row r="223" spans="1:9" ht="20.25" customHeight="1" thickBot="1" x14ac:dyDescent="0.3">
      <c r="A223" s="690"/>
      <c r="B223" s="574"/>
      <c r="C223" s="325">
        <v>4110</v>
      </c>
      <c r="D223" s="326" t="s">
        <v>143</v>
      </c>
      <c r="E223" s="323">
        <v>4335</v>
      </c>
      <c r="F223" s="381">
        <v>-2900</v>
      </c>
      <c r="G223" s="323">
        <v>1435</v>
      </c>
      <c r="H223" s="323">
        <v>806.47</v>
      </c>
      <c r="I223" s="465">
        <f t="shared" si="17"/>
        <v>0.56200000000000006</v>
      </c>
    </row>
    <row r="224" spans="1:9" ht="20.25" customHeight="1" thickBot="1" x14ac:dyDescent="0.3">
      <c r="A224" s="690"/>
      <c r="B224" s="690"/>
      <c r="C224" s="325">
        <v>4120</v>
      </c>
      <c r="D224" s="326" t="s">
        <v>242</v>
      </c>
      <c r="E224" s="323">
        <v>588</v>
      </c>
      <c r="F224" s="322">
        <v>0</v>
      </c>
      <c r="G224" s="323">
        <v>588</v>
      </c>
      <c r="H224" s="323">
        <v>109.4</v>
      </c>
      <c r="I224" s="465">
        <f t="shared" si="17"/>
        <v>0.18605442176870748</v>
      </c>
    </row>
    <row r="225" spans="1:9" ht="20.25" customHeight="1" thickBot="1" x14ac:dyDescent="0.3">
      <c r="A225" s="690"/>
      <c r="B225" s="681"/>
      <c r="C225" s="325">
        <v>4170</v>
      </c>
      <c r="D225" s="326" t="s">
        <v>122</v>
      </c>
      <c r="E225" s="323">
        <v>24000</v>
      </c>
      <c r="F225" s="322">
        <v>8897</v>
      </c>
      <c r="G225" s="323">
        <v>32897</v>
      </c>
      <c r="H225" s="323">
        <v>15892.5</v>
      </c>
      <c r="I225" s="465">
        <f t="shared" si="17"/>
        <v>0.48309876280511899</v>
      </c>
    </row>
    <row r="226" spans="1:9" ht="20.25" customHeight="1" thickBot="1" x14ac:dyDescent="0.3">
      <c r="A226" s="690"/>
      <c r="B226" s="325">
        <v>85508</v>
      </c>
      <c r="C226" s="325"/>
      <c r="D226" s="326" t="s">
        <v>243</v>
      </c>
      <c r="E226" s="323">
        <v>18000</v>
      </c>
      <c r="F226" s="322">
        <v>3000</v>
      </c>
      <c r="G226" s="323">
        <v>21000</v>
      </c>
      <c r="H226" s="323">
        <f>H227</f>
        <v>20585.02</v>
      </c>
      <c r="I226" s="465">
        <f t="shared" si="17"/>
        <v>0.98023904761904768</v>
      </c>
    </row>
    <row r="227" spans="1:9" ht="20.25" customHeight="1" thickBot="1" x14ac:dyDescent="0.3">
      <c r="A227" s="681"/>
      <c r="B227" s="325"/>
      <c r="C227" s="325">
        <v>4430</v>
      </c>
      <c r="D227" s="326" t="s">
        <v>115</v>
      </c>
      <c r="E227" s="323">
        <v>18000</v>
      </c>
      <c r="F227" s="322">
        <v>3000</v>
      </c>
      <c r="G227" s="323">
        <v>21000</v>
      </c>
      <c r="H227" s="323">
        <v>20585.02</v>
      </c>
      <c r="I227" s="465">
        <f t="shared" si="17"/>
        <v>0.98023904761904768</v>
      </c>
    </row>
    <row r="228" spans="1:9" ht="51" customHeight="1" thickBot="1" x14ac:dyDescent="0.3">
      <c r="A228" s="116">
        <v>900</v>
      </c>
      <c r="B228" s="120"/>
      <c r="C228" s="120"/>
      <c r="D228" s="121" t="s">
        <v>70</v>
      </c>
      <c r="E228" s="123">
        <f>E229+E231+E234+E236+E239+E257+E260</f>
        <v>1861543</v>
      </c>
      <c r="F228" s="123">
        <f>F229+F231+F234+F236+F239+F257+F260</f>
        <v>-259153</v>
      </c>
      <c r="G228" s="123">
        <f>G229+G231+G234+G236+G239+G257+G260</f>
        <v>1602390</v>
      </c>
      <c r="H228" s="123">
        <f>H229+H231+H234+H236+H239+H257+H260</f>
        <v>1549035.3500000003</v>
      </c>
      <c r="I228" s="126">
        <f t="shared" si="17"/>
        <v>0.96670308102272251</v>
      </c>
    </row>
    <row r="229" spans="1:9" ht="32.25" customHeight="1" thickBot="1" x14ac:dyDescent="0.3">
      <c r="A229" s="511"/>
      <c r="B229" s="224">
        <v>90002</v>
      </c>
      <c r="C229" s="224"/>
      <c r="D229" s="226" t="s">
        <v>208</v>
      </c>
      <c r="E229" s="228">
        <f>E230</f>
        <v>210000</v>
      </c>
      <c r="F229" s="464">
        <v>-194800</v>
      </c>
      <c r="G229" s="228">
        <v>15200</v>
      </c>
      <c r="H229" s="228">
        <f>H230</f>
        <v>15160.93</v>
      </c>
      <c r="I229" s="465">
        <f t="shared" si="17"/>
        <v>0.99742960526315794</v>
      </c>
    </row>
    <row r="230" spans="1:9" ht="28.5" customHeight="1" thickBot="1" x14ac:dyDescent="0.3">
      <c r="A230" s="512"/>
      <c r="B230" s="224"/>
      <c r="C230" s="224">
        <v>4300</v>
      </c>
      <c r="D230" s="226" t="s">
        <v>113</v>
      </c>
      <c r="E230" s="228">
        <v>210000</v>
      </c>
      <c r="F230" s="464">
        <v>-194800</v>
      </c>
      <c r="G230" s="228">
        <v>15200</v>
      </c>
      <c r="H230" s="228">
        <v>15160.93</v>
      </c>
      <c r="I230" s="465">
        <f t="shared" si="17"/>
        <v>0.99742960526315794</v>
      </c>
    </row>
    <row r="231" spans="1:9" ht="28.5" customHeight="1" thickBot="1" x14ac:dyDescent="0.3">
      <c r="A231" s="512"/>
      <c r="B231" s="325">
        <v>90004</v>
      </c>
      <c r="C231" s="325"/>
      <c r="D231" s="326" t="s">
        <v>244</v>
      </c>
      <c r="E231" s="323">
        <f>E232+E233</f>
        <v>4600</v>
      </c>
      <c r="F231" s="464">
        <f>F232+F233</f>
        <v>-481</v>
      </c>
      <c r="G231" s="323">
        <f>+G232+G233</f>
        <v>4119</v>
      </c>
      <c r="H231" s="323">
        <f>H232+H233</f>
        <v>4118.54</v>
      </c>
      <c r="I231" s="465">
        <f t="shared" si="17"/>
        <v>0.99988832240835157</v>
      </c>
    </row>
    <row r="232" spans="1:9" ht="28.5" customHeight="1" thickBot="1" x14ac:dyDescent="0.3">
      <c r="A232" s="512"/>
      <c r="B232" s="325"/>
      <c r="C232" s="325">
        <v>4210</v>
      </c>
      <c r="D232" s="326" t="s">
        <v>111</v>
      </c>
      <c r="E232" s="323">
        <v>4600</v>
      </c>
      <c r="F232" s="381">
        <v>-2251</v>
      </c>
      <c r="G232" s="323">
        <v>2349</v>
      </c>
      <c r="H232" s="323">
        <v>2348.54</v>
      </c>
      <c r="I232" s="465">
        <f t="shared" si="17"/>
        <v>0.99980417198808003</v>
      </c>
    </row>
    <row r="233" spans="1:9" ht="28.5" customHeight="1" thickBot="1" x14ac:dyDescent="0.3">
      <c r="A233" s="512"/>
      <c r="B233" s="435"/>
      <c r="C233" s="435">
        <v>4300</v>
      </c>
      <c r="D233" s="443" t="s">
        <v>113</v>
      </c>
      <c r="E233" s="431">
        <v>0</v>
      </c>
      <c r="F233" s="432">
        <v>1770</v>
      </c>
      <c r="G233" s="431">
        <v>1770</v>
      </c>
      <c r="H233" s="431">
        <v>1770</v>
      </c>
      <c r="I233" s="465">
        <f t="shared" si="17"/>
        <v>1</v>
      </c>
    </row>
    <row r="234" spans="1:9" ht="32.25" customHeight="1" thickBot="1" x14ac:dyDescent="0.3">
      <c r="A234" s="512"/>
      <c r="B234" s="120">
        <v>90005</v>
      </c>
      <c r="C234" s="120"/>
      <c r="D234" s="124" t="s">
        <v>209</v>
      </c>
      <c r="E234" s="127">
        <f>E235</f>
        <v>20000</v>
      </c>
      <c r="F234" s="129">
        <f>F235</f>
        <v>7500</v>
      </c>
      <c r="G234" s="127">
        <f>G235</f>
        <v>27500</v>
      </c>
      <c r="H234" s="127">
        <f>H235</f>
        <v>27500</v>
      </c>
      <c r="I234" s="225">
        <f t="shared" si="17"/>
        <v>1</v>
      </c>
    </row>
    <row r="235" spans="1:9" ht="27" customHeight="1" thickBot="1" x14ac:dyDescent="0.3">
      <c r="A235" s="512"/>
      <c r="B235" s="120"/>
      <c r="C235" s="120">
        <v>4300</v>
      </c>
      <c r="D235" s="124" t="s">
        <v>113</v>
      </c>
      <c r="E235" s="127">
        <v>20000</v>
      </c>
      <c r="F235" s="129">
        <v>7500</v>
      </c>
      <c r="G235" s="127">
        <v>27500</v>
      </c>
      <c r="H235" s="127">
        <v>27500</v>
      </c>
      <c r="I235" s="225">
        <f t="shared" si="17"/>
        <v>1</v>
      </c>
    </row>
    <row r="236" spans="1:9" ht="25.5" customHeight="1" thickBot="1" x14ac:dyDescent="0.3">
      <c r="A236" s="512"/>
      <c r="B236" s="120">
        <v>90015</v>
      </c>
      <c r="C236" s="120"/>
      <c r="D236" s="124" t="s">
        <v>155</v>
      </c>
      <c r="E236" s="127">
        <f>E237+E238</f>
        <v>174500</v>
      </c>
      <c r="F236" s="127">
        <f>F237+F238</f>
        <v>-10000</v>
      </c>
      <c r="G236" s="127">
        <f>G237+G238</f>
        <v>164500</v>
      </c>
      <c r="H236" s="127">
        <f>H237+H238</f>
        <v>160619.31</v>
      </c>
      <c r="I236" s="225">
        <f t="shared" si="17"/>
        <v>0.976409179331307</v>
      </c>
    </row>
    <row r="237" spans="1:9" ht="23.25" customHeight="1" thickBot="1" x14ac:dyDescent="0.3">
      <c r="A237" s="512"/>
      <c r="B237" s="665"/>
      <c r="C237" s="120">
        <v>4260</v>
      </c>
      <c r="D237" s="124" t="s">
        <v>123</v>
      </c>
      <c r="E237" s="127">
        <v>80000</v>
      </c>
      <c r="F237" s="127">
        <v>0</v>
      </c>
      <c r="G237" s="127">
        <f>E237+F237</f>
        <v>80000</v>
      </c>
      <c r="H237" s="127">
        <v>77727</v>
      </c>
      <c r="I237" s="122">
        <f t="shared" si="17"/>
        <v>0.97158750000000005</v>
      </c>
    </row>
    <row r="238" spans="1:9" ht="25.5" customHeight="1" thickBot="1" x14ac:dyDescent="0.3">
      <c r="A238" s="512"/>
      <c r="B238" s="665"/>
      <c r="C238" s="120">
        <v>4300</v>
      </c>
      <c r="D238" s="124" t="s">
        <v>113</v>
      </c>
      <c r="E238" s="127">
        <v>94500</v>
      </c>
      <c r="F238" s="127">
        <v>-10000</v>
      </c>
      <c r="G238" s="127">
        <v>84500</v>
      </c>
      <c r="H238" s="127">
        <v>82892.31</v>
      </c>
      <c r="I238" s="122">
        <f t="shared" si="17"/>
        <v>0.98097408284023668</v>
      </c>
    </row>
    <row r="239" spans="1:9" ht="25.5" customHeight="1" thickBot="1" x14ac:dyDescent="0.3">
      <c r="A239" s="512"/>
      <c r="B239" s="120">
        <v>90017</v>
      </c>
      <c r="C239" s="120"/>
      <c r="D239" s="124" t="s">
        <v>168</v>
      </c>
      <c r="E239" s="127">
        <f>E240+E241+E242+E243+E244+E245+E246+E247+E248+E249+E250+E251+E252+E253+E254+E255</f>
        <v>1426403</v>
      </c>
      <c r="F239" s="127">
        <f>F240+F241+F242+F243+F244+F245+F246+F247+F248+F249+F250+F251+F252+F253+F254+F255+F256</f>
        <v>-53800</v>
      </c>
      <c r="G239" s="127">
        <f>G240+G241+G242+G243+G244+G245+G246+G247+G248+G249+G250+G251+G252+G253+G254+G255+G256</f>
        <v>1372603</v>
      </c>
      <c r="H239" s="127">
        <f>H240+H241+H242+H243+H244+H245+H246+H247+H248+H249+H250+H251+H252+H253+H254+H255+H256</f>
        <v>1326036.5600000003</v>
      </c>
      <c r="I239" s="122">
        <f t="shared" si="17"/>
        <v>0.96607435653280682</v>
      </c>
    </row>
    <row r="240" spans="1:9" ht="33.75" customHeight="1" thickBot="1" x14ac:dyDescent="0.3">
      <c r="A240" s="512"/>
      <c r="B240" s="574"/>
      <c r="C240" s="120">
        <v>3020</v>
      </c>
      <c r="D240" s="124" t="s">
        <v>117</v>
      </c>
      <c r="E240" s="127">
        <v>5000</v>
      </c>
      <c r="F240" s="127">
        <v>-1200</v>
      </c>
      <c r="G240" s="127">
        <f t="shared" ref="G240:G256" si="19">E240+F240</f>
        <v>3800</v>
      </c>
      <c r="H240" s="127">
        <v>3755</v>
      </c>
      <c r="I240" s="122">
        <f t="shared" si="17"/>
        <v>0.98815789473684212</v>
      </c>
    </row>
    <row r="241" spans="1:9" ht="34.5" customHeight="1" thickBot="1" x14ac:dyDescent="0.3">
      <c r="A241" s="512"/>
      <c r="B241" s="575"/>
      <c r="C241" s="120">
        <v>4010</v>
      </c>
      <c r="D241" s="124" t="s">
        <v>118</v>
      </c>
      <c r="E241" s="127">
        <v>618986</v>
      </c>
      <c r="F241" s="127">
        <v>0</v>
      </c>
      <c r="G241" s="127">
        <f t="shared" si="19"/>
        <v>618986</v>
      </c>
      <c r="H241" s="127">
        <v>598525.61</v>
      </c>
      <c r="I241" s="122">
        <f t="shared" si="17"/>
        <v>0.96694531055629684</v>
      </c>
    </row>
    <row r="242" spans="1:9" ht="30.75" customHeight="1" thickBot="1" x14ac:dyDescent="0.3">
      <c r="A242" s="512"/>
      <c r="B242" s="575"/>
      <c r="C242" s="120">
        <v>4040</v>
      </c>
      <c r="D242" s="124" t="s">
        <v>119</v>
      </c>
      <c r="E242" s="127">
        <v>45341</v>
      </c>
      <c r="F242" s="129">
        <v>503</v>
      </c>
      <c r="G242" s="127">
        <f t="shared" si="19"/>
        <v>45844</v>
      </c>
      <c r="H242" s="127">
        <v>45843.35</v>
      </c>
      <c r="I242" s="122">
        <f t="shared" si="17"/>
        <v>0.99998582148154613</v>
      </c>
    </row>
    <row r="243" spans="1:9" ht="30" customHeight="1" thickBot="1" x14ac:dyDescent="0.3">
      <c r="A243" s="512"/>
      <c r="B243" s="575"/>
      <c r="C243" s="120">
        <v>4110</v>
      </c>
      <c r="D243" s="124" t="s">
        <v>120</v>
      </c>
      <c r="E243" s="127">
        <v>121331</v>
      </c>
      <c r="F243" s="464">
        <v>-2500</v>
      </c>
      <c r="G243" s="127">
        <f t="shared" si="19"/>
        <v>118831</v>
      </c>
      <c r="H243" s="127">
        <v>115147.28</v>
      </c>
      <c r="I243" s="122">
        <f t="shared" si="17"/>
        <v>0.96900034502781263</v>
      </c>
    </row>
    <row r="244" spans="1:9" ht="21.75" customHeight="1" thickBot="1" x14ac:dyDescent="0.3">
      <c r="A244" s="512"/>
      <c r="B244" s="575"/>
      <c r="C244" s="120">
        <v>4120</v>
      </c>
      <c r="D244" s="124" t="s">
        <v>121</v>
      </c>
      <c r="E244" s="127">
        <v>16766</v>
      </c>
      <c r="F244" s="464">
        <v>-4500</v>
      </c>
      <c r="G244" s="127">
        <f t="shared" si="19"/>
        <v>12266</v>
      </c>
      <c r="H244" s="127">
        <v>11384.68</v>
      </c>
      <c r="I244" s="122">
        <f t="shared" si="17"/>
        <v>0.92814935594325776</v>
      </c>
    </row>
    <row r="245" spans="1:9" ht="23.25" customHeight="1" thickBot="1" x14ac:dyDescent="0.3">
      <c r="A245" s="512"/>
      <c r="B245" s="575"/>
      <c r="C245" s="120">
        <v>4170</v>
      </c>
      <c r="D245" s="124" t="s">
        <v>122</v>
      </c>
      <c r="E245" s="127">
        <v>104400</v>
      </c>
      <c r="F245" s="381">
        <v>-55358</v>
      </c>
      <c r="G245" s="127">
        <f t="shared" si="19"/>
        <v>49042</v>
      </c>
      <c r="H245" s="127">
        <v>48926</v>
      </c>
      <c r="I245" s="122">
        <f t="shared" si="17"/>
        <v>0.99763468047795767</v>
      </c>
    </row>
    <row r="246" spans="1:9" ht="27" customHeight="1" thickBot="1" x14ac:dyDescent="0.3">
      <c r="A246" s="512"/>
      <c r="B246" s="575"/>
      <c r="C246" s="120">
        <v>4210</v>
      </c>
      <c r="D246" s="124" t="s">
        <v>111</v>
      </c>
      <c r="E246" s="127">
        <v>120000</v>
      </c>
      <c r="F246" s="192">
        <v>0</v>
      </c>
      <c r="G246" s="127">
        <f t="shared" si="19"/>
        <v>120000</v>
      </c>
      <c r="H246" s="127">
        <v>109507.16</v>
      </c>
      <c r="I246" s="122">
        <f t="shared" si="17"/>
        <v>0.91255966666666666</v>
      </c>
    </row>
    <row r="247" spans="1:9" ht="25.5" customHeight="1" thickBot="1" x14ac:dyDescent="0.3">
      <c r="A247" s="512"/>
      <c r="B247" s="575"/>
      <c r="C247" s="120">
        <v>4260</v>
      </c>
      <c r="D247" s="124" t="s">
        <v>123</v>
      </c>
      <c r="E247" s="464">
        <v>60000</v>
      </c>
      <c r="F247" s="464">
        <v>-4000</v>
      </c>
      <c r="G247" s="127">
        <f t="shared" si="19"/>
        <v>56000</v>
      </c>
      <c r="H247" s="127">
        <v>55047.73</v>
      </c>
      <c r="I247" s="122">
        <f t="shared" si="17"/>
        <v>0.9829951785714286</v>
      </c>
    </row>
    <row r="248" spans="1:9" ht="23.25" customHeight="1" thickBot="1" x14ac:dyDescent="0.3">
      <c r="A248" s="512"/>
      <c r="B248" s="575"/>
      <c r="C248" s="120">
        <v>4270</v>
      </c>
      <c r="D248" s="124" t="s">
        <v>112</v>
      </c>
      <c r="E248" s="127">
        <v>30000</v>
      </c>
      <c r="F248" s="464">
        <v>-25728</v>
      </c>
      <c r="G248" s="127">
        <f t="shared" si="19"/>
        <v>4272</v>
      </c>
      <c r="H248" s="127">
        <v>4225.8</v>
      </c>
      <c r="I248" s="122">
        <f t="shared" si="17"/>
        <v>0.98918539325842703</v>
      </c>
    </row>
    <row r="249" spans="1:9" ht="20.25" customHeight="1" thickBot="1" x14ac:dyDescent="0.3">
      <c r="A249" s="512"/>
      <c r="B249" s="575"/>
      <c r="C249" s="120">
        <v>4280</v>
      </c>
      <c r="D249" s="124" t="s">
        <v>124</v>
      </c>
      <c r="E249" s="127">
        <v>3000</v>
      </c>
      <c r="F249" s="127">
        <v>-2600</v>
      </c>
      <c r="G249" s="127">
        <f t="shared" si="19"/>
        <v>400</v>
      </c>
      <c r="H249" s="127">
        <v>400</v>
      </c>
      <c r="I249" s="122">
        <f t="shared" si="17"/>
        <v>1</v>
      </c>
    </row>
    <row r="250" spans="1:9" ht="20.25" customHeight="1" thickBot="1" x14ac:dyDescent="0.3">
      <c r="A250" s="512"/>
      <c r="B250" s="575"/>
      <c r="C250" s="120">
        <v>4300</v>
      </c>
      <c r="D250" s="124" t="s">
        <v>113</v>
      </c>
      <c r="E250" s="127">
        <v>80000</v>
      </c>
      <c r="F250" s="263">
        <v>50000</v>
      </c>
      <c r="G250" s="127">
        <f t="shared" si="19"/>
        <v>130000</v>
      </c>
      <c r="H250" s="127">
        <v>122562.27</v>
      </c>
      <c r="I250" s="122">
        <f t="shared" si="17"/>
        <v>0.9427866923076923</v>
      </c>
    </row>
    <row r="251" spans="1:9" ht="64.5" customHeight="1" thickBot="1" x14ac:dyDescent="0.3">
      <c r="A251" s="512"/>
      <c r="B251" s="575"/>
      <c r="C251" s="120">
        <v>4360</v>
      </c>
      <c r="D251" s="124" t="s">
        <v>125</v>
      </c>
      <c r="E251" s="127">
        <v>4500</v>
      </c>
      <c r="F251" s="464">
        <v>-500</v>
      </c>
      <c r="G251" s="127">
        <f t="shared" si="19"/>
        <v>4000</v>
      </c>
      <c r="H251" s="127">
        <v>3774.07</v>
      </c>
      <c r="I251" s="122">
        <f t="shared" si="17"/>
        <v>0.94351750000000001</v>
      </c>
    </row>
    <row r="252" spans="1:9" ht="48" customHeight="1" thickBot="1" x14ac:dyDescent="0.3">
      <c r="A252" s="512"/>
      <c r="B252" s="575"/>
      <c r="C252" s="120">
        <v>4400</v>
      </c>
      <c r="D252" s="124" t="s">
        <v>169</v>
      </c>
      <c r="E252" s="127">
        <v>42200</v>
      </c>
      <c r="F252" s="263">
        <v>3800</v>
      </c>
      <c r="G252" s="127">
        <f t="shared" si="19"/>
        <v>46000</v>
      </c>
      <c r="H252" s="127">
        <v>45814.49</v>
      </c>
      <c r="I252" s="122">
        <f t="shared" si="17"/>
        <v>0.99596717391304346</v>
      </c>
    </row>
    <row r="253" spans="1:9" ht="26.25" customHeight="1" thickBot="1" x14ac:dyDescent="0.3">
      <c r="A253" s="512"/>
      <c r="B253" s="575"/>
      <c r="C253" s="120">
        <v>4410</v>
      </c>
      <c r="D253" s="124" t="s">
        <v>130</v>
      </c>
      <c r="E253" s="127">
        <v>3000</v>
      </c>
      <c r="F253" s="464">
        <v>-500</v>
      </c>
      <c r="G253" s="127">
        <f t="shared" si="19"/>
        <v>2500</v>
      </c>
      <c r="H253" s="127">
        <v>2102.06</v>
      </c>
      <c r="I253" s="122">
        <f t="shared" si="17"/>
        <v>0.84082400000000002</v>
      </c>
    </row>
    <row r="254" spans="1:9" ht="23.25" customHeight="1" thickBot="1" x14ac:dyDescent="0.3">
      <c r="A254" s="512"/>
      <c r="B254" s="575"/>
      <c r="C254" s="120">
        <v>4430</v>
      </c>
      <c r="D254" s="124" t="s">
        <v>115</v>
      </c>
      <c r="E254" s="127">
        <v>150000</v>
      </c>
      <c r="F254" s="127">
        <v>-133546</v>
      </c>
      <c r="G254" s="127">
        <f t="shared" si="19"/>
        <v>16454</v>
      </c>
      <c r="H254" s="127">
        <v>14813.32</v>
      </c>
      <c r="I254" s="122">
        <f t="shared" si="17"/>
        <v>0.90028686033791172</v>
      </c>
    </row>
    <row r="255" spans="1:9" ht="36" customHeight="1" thickBot="1" x14ac:dyDescent="0.3">
      <c r="A255" s="512"/>
      <c r="B255" s="575"/>
      <c r="C255" s="120">
        <v>4440</v>
      </c>
      <c r="D255" s="124" t="s">
        <v>156</v>
      </c>
      <c r="E255" s="127">
        <v>21879</v>
      </c>
      <c r="F255" s="381">
        <v>-3714</v>
      </c>
      <c r="G255" s="127">
        <f t="shared" si="19"/>
        <v>18165</v>
      </c>
      <c r="H255" s="127">
        <v>18164.740000000002</v>
      </c>
      <c r="I255" s="122">
        <f t="shared" si="17"/>
        <v>0.99998568676025335</v>
      </c>
    </row>
    <row r="256" spans="1:9" ht="36" customHeight="1" thickBot="1" x14ac:dyDescent="0.3">
      <c r="A256" s="512"/>
      <c r="B256" s="681"/>
      <c r="C256" s="331">
        <v>4480</v>
      </c>
      <c r="D256" s="336" t="s">
        <v>249</v>
      </c>
      <c r="E256" s="328">
        <v>0</v>
      </c>
      <c r="F256" s="329">
        <v>126043</v>
      </c>
      <c r="G256" s="328">
        <f t="shared" si="19"/>
        <v>126043</v>
      </c>
      <c r="H256" s="328">
        <v>126043</v>
      </c>
      <c r="I256" s="465">
        <f t="shared" si="17"/>
        <v>1</v>
      </c>
    </row>
    <row r="257" spans="1:9" ht="49.5" customHeight="1" thickBot="1" x14ac:dyDescent="0.3">
      <c r="A257" s="512"/>
      <c r="B257" s="120">
        <v>90019</v>
      </c>
      <c r="C257" s="120"/>
      <c r="D257" s="124" t="s">
        <v>188</v>
      </c>
      <c r="E257" s="127">
        <f>E258+E259</f>
        <v>8000</v>
      </c>
      <c r="F257" s="127">
        <f>F258+F259</f>
        <v>-5000</v>
      </c>
      <c r="G257" s="127">
        <f>G258+G259</f>
        <v>3000</v>
      </c>
      <c r="H257" s="127">
        <f>H258+H259</f>
        <v>153.49</v>
      </c>
      <c r="I257" s="225">
        <f t="shared" si="17"/>
        <v>5.1163333333333338E-2</v>
      </c>
    </row>
    <row r="258" spans="1:9" ht="30" customHeight="1" thickBot="1" x14ac:dyDescent="0.3">
      <c r="A258" s="512"/>
      <c r="B258" s="574"/>
      <c r="C258" s="224">
        <v>4210</v>
      </c>
      <c r="D258" s="226" t="s">
        <v>111</v>
      </c>
      <c r="E258" s="228">
        <v>3000</v>
      </c>
      <c r="F258" s="228">
        <v>0</v>
      </c>
      <c r="G258" s="228">
        <f>E258</f>
        <v>3000</v>
      </c>
      <c r="H258" s="228">
        <v>153.49</v>
      </c>
      <c r="I258" s="225">
        <f t="shared" si="17"/>
        <v>5.1163333333333338E-2</v>
      </c>
    </row>
    <row r="259" spans="1:9" ht="29.25" customHeight="1" thickBot="1" x14ac:dyDescent="0.3">
      <c r="A259" s="512"/>
      <c r="B259" s="576"/>
      <c r="C259" s="120">
        <v>4300</v>
      </c>
      <c r="D259" s="124" t="s">
        <v>113</v>
      </c>
      <c r="E259" s="127">
        <v>5000</v>
      </c>
      <c r="F259" s="127">
        <v>-5000</v>
      </c>
      <c r="G259" s="127">
        <v>0</v>
      </c>
      <c r="H259" s="127">
        <v>0</v>
      </c>
      <c r="I259" s="225">
        <v>0</v>
      </c>
    </row>
    <row r="260" spans="1:9" ht="26.25" customHeight="1" thickBot="1" x14ac:dyDescent="0.3">
      <c r="A260" s="512"/>
      <c r="B260" s="120">
        <v>90095</v>
      </c>
      <c r="C260" s="120"/>
      <c r="D260" s="124" t="s">
        <v>15</v>
      </c>
      <c r="E260" s="127">
        <f>E261+E262</f>
        <v>18040</v>
      </c>
      <c r="F260" s="381">
        <f>F261+F262</f>
        <v>-2572</v>
      </c>
      <c r="G260" s="127">
        <f>G261+G262</f>
        <v>15468</v>
      </c>
      <c r="H260" s="127">
        <f>H261+H262</f>
        <v>15446.52</v>
      </c>
      <c r="I260" s="122">
        <f t="shared" si="17"/>
        <v>0.99861132660977503</v>
      </c>
    </row>
    <row r="261" spans="1:9" ht="26.25" customHeight="1" thickBot="1" x14ac:dyDescent="0.3">
      <c r="A261" s="512"/>
      <c r="B261" s="574"/>
      <c r="C261" s="224">
        <v>4210</v>
      </c>
      <c r="D261" s="226" t="s">
        <v>213</v>
      </c>
      <c r="E261" s="228">
        <v>0</v>
      </c>
      <c r="F261" s="223">
        <v>8928</v>
      </c>
      <c r="G261" s="228">
        <f>F261</f>
        <v>8928</v>
      </c>
      <c r="H261" s="228">
        <v>8907.1200000000008</v>
      </c>
      <c r="I261" s="225">
        <f t="shared" si="17"/>
        <v>0.99766129032258077</v>
      </c>
    </row>
    <row r="262" spans="1:9" ht="29.25" customHeight="1" thickBot="1" x14ac:dyDescent="0.3">
      <c r="A262" s="546"/>
      <c r="B262" s="576"/>
      <c r="C262" s="120">
        <v>4300</v>
      </c>
      <c r="D262" s="124" t="s">
        <v>113</v>
      </c>
      <c r="E262" s="127">
        <v>18040</v>
      </c>
      <c r="F262" s="381">
        <v>-11500</v>
      </c>
      <c r="G262" s="127">
        <v>6540</v>
      </c>
      <c r="H262" s="127">
        <v>6539.4</v>
      </c>
      <c r="I262" s="122">
        <f t="shared" si="17"/>
        <v>0.99990825688073393</v>
      </c>
    </row>
    <row r="263" spans="1:9" ht="15.75" thickBot="1" x14ac:dyDescent="0.3">
      <c r="A263" s="664">
        <v>921</v>
      </c>
      <c r="B263" s="665"/>
      <c r="C263" s="665"/>
      <c r="D263" s="675" t="s">
        <v>96</v>
      </c>
      <c r="E263" s="672">
        <f>E265+E269+E272</f>
        <v>91729</v>
      </c>
      <c r="F263" s="686">
        <f>F265+F269+F272</f>
        <v>6899.5000000000009</v>
      </c>
      <c r="G263" s="672">
        <f>G265+G269+G272</f>
        <v>98628.5</v>
      </c>
      <c r="H263" s="672">
        <f>H265+H269+H272</f>
        <v>96679.76</v>
      </c>
      <c r="I263" s="679">
        <f>H263/G263</f>
        <v>0.98024161373233898</v>
      </c>
    </row>
    <row r="264" spans="1:9" ht="15.75" thickBot="1" x14ac:dyDescent="0.3">
      <c r="A264" s="664"/>
      <c r="B264" s="665"/>
      <c r="C264" s="665"/>
      <c r="D264" s="675"/>
      <c r="E264" s="672"/>
      <c r="F264" s="686"/>
      <c r="G264" s="672"/>
      <c r="H264" s="672"/>
      <c r="I264" s="679"/>
    </row>
    <row r="265" spans="1:9" ht="33.75" customHeight="1" thickBot="1" x14ac:dyDescent="0.3">
      <c r="A265" s="574"/>
      <c r="B265" s="120">
        <v>92109</v>
      </c>
      <c r="C265" s="120"/>
      <c r="D265" s="124" t="s">
        <v>106</v>
      </c>
      <c r="E265" s="127">
        <f>E266+E267+E268</f>
        <v>68229</v>
      </c>
      <c r="F265" s="263">
        <f>F266+F267+F268</f>
        <v>6591.5000000000009</v>
      </c>
      <c r="G265" s="127">
        <v>74820.5</v>
      </c>
      <c r="H265" s="127">
        <f>H266+H267+H268</f>
        <v>73017.64</v>
      </c>
      <c r="I265" s="122">
        <f>H265/G265</f>
        <v>0.97590419737906053</v>
      </c>
    </row>
    <row r="266" spans="1:9" ht="25.5" customHeight="1" thickBot="1" x14ac:dyDescent="0.3">
      <c r="A266" s="575"/>
      <c r="B266" s="665"/>
      <c r="C266" s="120">
        <v>4210</v>
      </c>
      <c r="D266" s="124" t="s">
        <v>111</v>
      </c>
      <c r="E266" s="127">
        <v>33127</v>
      </c>
      <c r="F266" s="432">
        <v>4091.54</v>
      </c>
      <c r="G266" s="127">
        <f>E266+F266</f>
        <v>37218.54</v>
      </c>
      <c r="H266" s="127">
        <v>35443.42</v>
      </c>
      <c r="I266" s="122">
        <f t="shared" ref="I266:I268" si="20">H266/G266</f>
        <v>0.95230549075810056</v>
      </c>
    </row>
    <row r="267" spans="1:9" ht="25.5" customHeight="1" thickBot="1" x14ac:dyDescent="0.3">
      <c r="A267" s="575"/>
      <c r="B267" s="665"/>
      <c r="C267" s="435">
        <v>4270</v>
      </c>
      <c r="D267" s="443" t="s">
        <v>112</v>
      </c>
      <c r="E267" s="431">
        <v>0</v>
      </c>
      <c r="F267" s="432">
        <v>9000</v>
      </c>
      <c r="G267" s="431">
        <v>9000</v>
      </c>
      <c r="H267" s="431">
        <v>8981.44</v>
      </c>
      <c r="I267" s="465">
        <f t="shared" si="20"/>
        <v>0.99793777777777781</v>
      </c>
    </row>
    <row r="268" spans="1:9" ht="27" customHeight="1" thickBot="1" x14ac:dyDescent="0.3">
      <c r="A268" s="575"/>
      <c r="B268" s="665"/>
      <c r="C268" s="120">
        <v>4300</v>
      </c>
      <c r="D268" s="124" t="s">
        <v>113</v>
      </c>
      <c r="E268" s="127">
        <v>35102</v>
      </c>
      <c r="F268" s="381">
        <v>-6500.04</v>
      </c>
      <c r="G268" s="127">
        <f>E268+F268</f>
        <v>28601.96</v>
      </c>
      <c r="H268" s="127">
        <v>28592.78</v>
      </c>
      <c r="I268" s="122">
        <f t="shared" si="20"/>
        <v>0.99967904297467725</v>
      </c>
    </row>
    <row r="269" spans="1:9" ht="33" customHeight="1" thickBot="1" x14ac:dyDescent="0.3">
      <c r="A269" s="575"/>
      <c r="B269" s="120">
        <v>92120</v>
      </c>
      <c r="C269" s="120"/>
      <c r="D269" s="124" t="s">
        <v>157</v>
      </c>
      <c r="E269" s="127">
        <f>E270+E271</f>
        <v>5000</v>
      </c>
      <c r="F269" s="223">
        <f>F270+F271</f>
        <v>0</v>
      </c>
      <c r="G269" s="127">
        <f>G270+G271</f>
        <v>5000</v>
      </c>
      <c r="H269" s="127">
        <f>H270+H271</f>
        <v>5000</v>
      </c>
      <c r="I269" s="122">
        <f>H269/G269</f>
        <v>1</v>
      </c>
    </row>
    <row r="270" spans="1:9" ht="24.75" customHeight="1" thickBot="1" x14ac:dyDescent="0.3">
      <c r="A270" s="575"/>
      <c r="B270" s="574"/>
      <c r="C270" s="120">
        <v>4210</v>
      </c>
      <c r="D270" s="124" t="s">
        <v>111</v>
      </c>
      <c r="E270" s="127">
        <v>0</v>
      </c>
      <c r="F270" s="223">
        <v>5000</v>
      </c>
      <c r="G270" s="127">
        <v>5000</v>
      </c>
      <c r="H270" s="127">
        <v>5000</v>
      </c>
      <c r="I270" s="122">
        <f t="shared" ref="I270:I281" si="21">H270/G270</f>
        <v>1</v>
      </c>
    </row>
    <row r="271" spans="1:9" ht="24.75" customHeight="1" thickBot="1" x14ac:dyDescent="0.3">
      <c r="A271" s="575"/>
      <c r="B271" s="576"/>
      <c r="C271" s="224">
        <v>4300</v>
      </c>
      <c r="D271" s="226" t="s">
        <v>113</v>
      </c>
      <c r="E271" s="228">
        <v>5000</v>
      </c>
      <c r="F271" s="381">
        <v>-5000</v>
      </c>
      <c r="G271" s="228">
        <v>0</v>
      </c>
      <c r="H271" s="228">
        <v>0</v>
      </c>
      <c r="I271" s="225">
        <v>0</v>
      </c>
    </row>
    <row r="272" spans="1:9" ht="25.5" customHeight="1" thickBot="1" x14ac:dyDescent="0.3">
      <c r="A272" s="575"/>
      <c r="B272" s="120">
        <v>92195</v>
      </c>
      <c r="C272" s="120"/>
      <c r="D272" s="124" t="s">
        <v>15</v>
      </c>
      <c r="E272" s="127">
        <f>E273</f>
        <v>18500</v>
      </c>
      <c r="F272" s="360">
        <v>308</v>
      </c>
      <c r="G272" s="127">
        <v>18808</v>
      </c>
      <c r="H272" s="127">
        <f>H273+H274</f>
        <v>18662.12</v>
      </c>
      <c r="I272" s="122">
        <f t="shared" si="21"/>
        <v>0.99224372607401101</v>
      </c>
    </row>
    <row r="273" spans="1:10" ht="24.75" customHeight="1" thickBot="1" x14ac:dyDescent="0.3">
      <c r="A273" s="575"/>
      <c r="B273" s="574"/>
      <c r="C273" s="120">
        <v>4210</v>
      </c>
      <c r="D273" s="124" t="s">
        <v>245</v>
      </c>
      <c r="E273" s="127">
        <v>18500</v>
      </c>
      <c r="F273" s="360">
        <v>77</v>
      </c>
      <c r="G273" s="127">
        <f>E273+F273</f>
        <v>18577</v>
      </c>
      <c r="H273" s="127">
        <v>18431.12</v>
      </c>
      <c r="I273" s="225">
        <f t="shared" si="21"/>
        <v>0.99214727889325505</v>
      </c>
    </row>
    <row r="274" spans="1:10" ht="24.75" customHeight="1" thickBot="1" x14ac:dyDescent="0.3">
      <c r="A274" s="681"/>
      <c r="B274" s="681"/>
      <c r="C274" s="361">
        <v>4300</v>
      </c>
      <c r="D274" s="367" t="s">
        <v>218</v>
      </c>
      <c r="E274" s="359">
        <v>0</v>
      </c>
      <c r="F274" s="360">
        <v>231</v>
      </c>
      <c r="G274" s="359">
        <v>231</v>
      </c>
      <c r="H274" s="359">
        <v>231</v>
      </c>
      <c r="I274" s="366">
        <v>1</v>
      </c>
    </row>
    <row r="275" spans="1:10" ht="36" customHeight="1" thickBot="1" x14ac:dyDescent="0.3">
      <c r="A275" s="116">
        <v>926</v>
      </c>
      <c r="B275" s="120"/>
      <c r="C275" s="120"/>
      <c r="D275" s="121" t="s">
        <v>158</v>
      </c>
      <c r="E275" s="123">
        <f>E276</f>
        <v>20150</v>
      </c>
      <c r="F275" s="365">
        <f>F276</f>
        <v>23724</v>
      </c>
      <c r="G275" s="123">
        <f>G276</f>
        <v>43874</v>
      </c>
      <c r="H275" s="123">
        <f>H276</f>
        <v>27894.99</v>
      </c>
      <c r="I275" s="465">
        <v>1</v>
      </c>
    </row>
    <row r="276" spans="1:10" ht="22.5" customHeight="1" thickBot="1" x14ac:dyDescent="0.3">
      <c r="A276" s="512"/>
      <c r="B276" s="120">
        <v>92695</v>
      </c>
      <c r="C276" s="120"/>
      <c r="D276" s="124" t="s">
        <v>15</v>
      </c>
      <c r="E276" s="127">
        <f>E277+E278+E279+E280</f>
        <v>20150</v>
      </c>
      <c r="F276" s="373">
        <f>F277+F278+F279+F280</f>
        <v>23724</v>
      </c>
      <c r="G276" s="127">
        <f>G278+G279+G280</f>
        <v>43874</v>
      </c>
      <c r="H276" s="127">
        <f>H278+H279+H280</f>
        <v>27894.99</v>
      </c>
      <c r="I276" s="122">
        <f t="shared" si="21"/>
        <v>0.63579773897980585</v>
      </c>
    </row>
    <row r="277" spans="1:10" ht="22.5" customHeight="1" thickBot="1" x14ac:dyDescent="0.3">
      <c r="A277" s="512"/>
      <c r="B277" s="574"/>
      <c r="C277" s="473">
        <v>4210</v>
      </c>
      <c r="D277" s="476" t="s">
        <v>245</v>
      </c>
      <c r="E277" s="474">
        <v>3150</v>
      </c>
      <c r="F277" s="474">
        <v>-3150</v>
      </c>
      <c r="G277" s="474">
        <v>0</v>
      </c>
      <c r="H277" s="474">
        <v>0</v>
      </c>
      <c r="I277" s="475">
        <v>0</v>
      </c>
    </row>
    <row r="278" spans="1:10" ht="22.5" customHeight="1" thickBot="1" x14ac:dyDescent="0.3">
      <c r="A278" s="512"/>
      <c r="B278" s="690"/>
      <c r="C278" s="265">
        <v>4300</v>
      </c>
      <c r="D278" s="443" t="s">
        <v>113</v>
      </c>
      <c r="E278" s="264">
        <v>17000</v>
      </c>
      <c r="F278" s="432">
        <v>1900</v>
      </c>
      <c r="G278" s="264">
        <v>18900</v>
      </c>
      <c r="H278" s="264">
        <v>18899.990000000002</v>
      </c>
      <c r="I278" s="465">
        <f t="shared" si="21"/>
        <v>0.99999947089947094</v>
      </c>
    </row>
    <row r="279" spans="1:10" ht="22.5" customHeight="1" thickBot="1" x14ac:dyDescent="0.3">
      <c r="A279" s="512"/>
      <c r="B279" s="690"/>
      <c r="C279" s="361">
        <v>4308</v>
      </c>
      <c r="D279" s="443" t="s">
        <v>113</v>
      </c>
      <c r="E279" s="359">
        <v>0</v>
      </c>
      <c r="F279" s="360">
        <v>15891</v>
      </c>
      <c r="G279" s="359">
        <v>15891</v>
      </c>
      <c r="H279" s="359">
        <v>5723.53</v>
      </c>
      <c r="I279" s="465">
        <f t="shared" si="21"/>
        <v>0.360174312503933</v>
      </c>
    </row>
    <row r="280" spans="1:10" ht="22.5" customHeight="1" thickBot="1" x14ac:dyDescent="0.3">
      <c r="A280" s="512"/>
      <c r="B280" s="681"/>
      <c r="C280" s="361">
        <v>4309</v>
      </c>
      <c r="D280" s="443" t="s">
        <v>113</v>
      </c>
      <c r="E280" s="359">
        <v>0</v>
      </c>
      <c r="F280" s="360">
        <v>9083</v>
      </c>
      <c r="G280" s="359">
        <v>9083</v>
      </c>
      <c r="H280" s="359">
        <v>3271.47</v>
      </c>
      <c r="I280" s="465">
        <f t="shared" si="21"/>
        <v>0.36017505229549707</v>
      </c>
      <c r="J280" s="452"/>
    </row>
    <row r="281" spans="1:10" ht="16.5" thickBot="1" x14ac:dyDescent="0.3">
      <c r="A281" s="669" t="s">
        <v>159</v>
      </c>
      <c r="B281" s="669"/>
      <c r="C281" s="669"/>
      <c r="D281" s="669"/>
      <c r="E281" s="83">
        <f>E275+E263+E228+E219+E216+E180+E95+E92+E89+E76+E37+E29+E21+E18+E13+E5+E165</f>
        <v>9440084</v>
      </c>
      <c r="F281" s="83">
        <f>F275+F263+F228+F219+F216+F180+F165+F95+F92+F89+F76+F37+F29+F21+F18+F13+F5</f>
        <v>46705.220000000016</v>
      </c>
      <c r="G281" s="83">
        <f>G275+G263+G228+G219+G216+G180+G165+G95+G92+G89+G76+G37+G29+G21+G18+G13+G5</f>
        <v>9487590.2199999988</v>
      </c>
      <c r="H281" s="83">
        <f>H275+H263+H228+H219+H216+H180+H165+H95+H92+H89+H76+H37+H29+H21+H18+H13+H5</f>
        <v>9026703.4300000016</v>
      </c>
      <c r="I281" s="89">
        <f t="shared" si="21"/>
        <v>0.95142214415748694</v>
      </c>
    </row>
  </sheetData>
  <mergeCells count="150">
    <mergeCell ref="A7:A12"/>
    <mergeCell ref="B277:B280"/>
    <mergeCell ref="I263:I264"/>
    <mergeCell ref="B266:B268"/>
    <mergeCell ref="H263:H264"/>
    <mergeCell ref="B237:B238"/>
    <mergeCell ref="A263:A264"/>
    <mergeCell ref="B263:B264"/>
    <mergeCell ref="A217:A218"/>
    <mergeCell ref="A229:A262"/>
    <mergeCell ref="E263:E264"/>
    <mergeCell ref="F263:F264"/>
    <mergeCell ref="G263:G264"/>
    <mergeCell ref="B223:B225"/>
    <mergeCell ref="A220:A227"/>
    <mergeCell ref="B240:B256"/>
    <mergeCell ref="A265:A274"/>
    <mergeCell ref="B273:B274"/>
    <mergeCell ref="A93:A94"/>
    <mergeCell ref="A281:D281"/>
    <mergeCell ref="B214:B215"/>
    <mergeCell ref="A276:A280"/>
    <mergeCell ref="B206:B210"/>
    <mergeCell ref="A181:A215"/>
    <mergeCell ref="B192:B203"/>
    <mergeCell ref="C263:C264"/>
    <mergeCell ref="D263:D264"/>
    <mergeCell ref="C145:C146"/>
    <mergeCell ref="D145:D146"/>
    <mergeCell ref="D130:D131"/>
    <mergeCell ref="B270:B271"/>
    <mergeCell ref="B261:B262"/>
    <mergeCell ref="B258:B259"/>
    <mergeCell ref="B152:B153"/>
    <mergeCell ref="B155:B157"/>
    <mergeCell ref="E145:E146"/>
    <mergeCell ref="F145:F146"/>
    <mergeCell ref="G145:G146"/>
    <mergeCell ref="H145:H146"/>
    <mergeCell ref="I145:I146"/>
    <mergeCell ref="A166:A179"/>
    <mergeCell ref="B167:B169"/>
    <mergeCell ref="B171:B172"/>
    <mergeCell ref="B174:B179"/>
    <mergeCell ref="E130:E131"/>
    <mergeCell ref="F130:F131"/>
    <mergeCell ref="G130:G131"/>
    <mergeCell ref="H130:H131"/>
    <mergeCell ref="I130:I131"/>
    <mergeCell ref="C113:C114"/>
    <mergeCell ref="D113:D114"/>
    <mergeCell ref="E113:E114"/>
    <mergeCell ref="F113:F114"/>
    <mergeCell ref="G113:G114"/>
    <mergeCell ref="H113:H114"/>
    <mergeCell ref="H78:H79"/>
    <mergeCell ref="I78:I79"/>
    <mergeCell ref="A90:A91"/>
    <mergeCell ref="A96:A164"/>
    <mergeCell ref="B97:B114"/>
    <mergeCell ref="C97:C98"/>
    <mergeCell ref="D97:D98"/>
    <mergeCell ref="E97:E98"/>
    <mergeCell ref="F97:F98"/>
    <mergeCell ref="B159:B162"/>
    <mergeCell ref="G97:G98"/>
    <mergeCell ref="H97:H98"/>
    <mergeCell ref="I97:I98"/>
    <mergeCell ref="C102:C103"/>
    <mergeCell ref="D102:D103"/>
    <mergeCell ref="E102:E103"/>
    <mergeCell ref="F102:F103"/>
    <mergeCell ref="G102:G103"/>
    <mergeCell ref="H102:H103"/>
    <mergeCell ref="I102:I103"/>
    <mergeCell ref="I113:I114"/>
    <mergeCell ref="B130:B146"/>
    <mergeCell ref="B116:B128"/>
    <mergeCell ref="C130:C131"/>
    <mergeCell ref="B68:B69"/>
    <mergeCell ref="B71:B75"/>
    <mergeCell ref="A77:A88"/>
    <mergeCell ref="B78:B88"/>
    <mergeCell ref="C78:C79"/>
    <mergeCell ref="D78:D79"/>
    <mergeCell ref="E78:E79"/>
    <mergeCell ref="F78:F79"/>
    <mergeCell ref="G78:G79"/>
    <mergeCell ref="A38:A75"/>
    <mergeCell ref="B39:B42"/>
    <mergeCell ref="F57:F58"/>
    <mergeCell ref="G57:G58"/>
    <mergeCell ref="B44:B64"/>
    <mergeCell ref="H57:H58"/>
    <mergeCell ref="I57:I58"/>
    <mergeCell ref="C59:C60"/>
    <mergeCell ref="D59:D60"/>
    <mergeCell ref="E59:E60"/>
    <mergeCell ref="F59:F60"/>
    <mergeCell ref="G59:G60"/>
    <mergeCell ref="H59:H60"/>
    <mergeCell ref="C57:C58"/>
    <mergeCell ref="D57:D58"/>
    <mergeCell ref="E57:E58"/>
    <mergeCell ref="I59:I60"/>
    <mergeCell ref="A30:A36"/>
    <mergeCell ref="B34:B35"/>
    <mergeCell ref="C34:C35"/>
    <mergeCell ref="D34:D35"/>
    <mergeCell ref="E34:E35"/>
    <mergeCell ref="F34:F35"/>
    <mergeCell ref="G34:G35"/>
    <mergeCell ref="H34:H35"/>
    <mergeCell ref="I34:I35"/>
    <mergeCell ref="F23:F24"/>
    <mergeCell ref="G23:G24"/>
    <mergeCell ref="H23:H24"/>
    <mergeCell ref="I23:I24"/>
    <mergeCell ref="C25:C26"/>
    <mergeCell ref="D25:D26"/>
    <mergeCell ref="E25:E26"/>
    <mergeCell ref="F25:F26"/>
    <mergeCell ref="G25:G26"/>
    <mergeCell ref="H25:H26"/>
    <mergeCell ref="I25:I26"/>
    <mergeCell ref="A14:A17"/>
    <mergeCell ref="B15:B17"/>
    <mergeCell ref="A22:A28"/>
    <mergeCell ref="B23:B28"/>
    <mergeCell ref="C23:C24"/>
    <mergeCell ref="D23:D24"/>
    <mergeCell ref="E23:E24"/>
    <mergeCell ref="A19:A20"/>
    <mergeCell ref="A1:I1"/>
    <mergeCell ref="A2:A3"/>
    <mergeCell ref="B2:B3"/>
    <mergeCell ref="C2:C3"/>
    <mergeCell ref="D2:D3"/>
    <mergeCell ref="E2:G2"/>
    <mergeCell ref="H2:H3"/>
    <mergeCell ref="I2:I3"/>
    <mergeCell ref="H5:H6"/>
    <mergeCell ref="I5:I6"/>
    <mergeCell ref="F5:F6"/>
    <mergeCell ref="G5:G6"/>
    <mergeCell ref="B5:B6"/>
    <mergeCell ref="C5:C6"/>
    <mergeCell ref="D5:D6"/>
    <mergeCell ref="E5:E6"/>
    <mergeCell ref="A5:A6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E4" sqref="E4"/>
    </sheetView>
  </sheetViews>
  <sheetFormatPr defaultRowHeight="15" x14ac:dyDescent="0.25"/>
  <cols>
    <col min="1" max="1" width="5.28515625" customWidth="1"/>
    <col min="2" max="2" width="37.28515625" customWidth="1"/>
    <col min="3" max="3" width="19.5703125" customWidth="1"/>
    <col min="4" max="4" width="22.28515625" customWidth="1"/>
    <col min="5" max="5" width="19.140625" customWidth="1"/>
    <col min="6" max="6" width="20" customWidth="1"/>
    <col min="7" max="7" width="19" customWidth="1"/>
  </cols>
  <sheetData>
    <row r="1" spans="1:7" ht="19.5" thickBot="1" x14ac:dyDescent="0.35">
      <c r="A1" s="635" t="s">
        <v>253</v>
      </c>
      <c r="B1" s="635"/>
      <c r="C1" s="635"/>
      <c r="D1" s="635"/>
      <c r="E1" s="635"/>
      <c r="F1" s="635"/>
      <c r="G1" s="635"/>
    </row>
    <row r="2" spans="1:7" s="15" customFormat="1" ht="21" customHeight="1" thickBot="1" x14ac:dyDescent="0.3">
      <c r="A2" s="696" t="s">
        <v>3</v>
      </c>
      <c r="B2" s="696"/>
      <c r="C2" s="696" t="s">
        <v>4</v>
      </c>
      <c r="D2" s="696"/>
      <c r="E2" s="696"/>
      <c r="F2" s="696" t="s">
        <v>5</v>
      </c>
      <c r="G2" s="239"/>
    </row>
    <row r="3" spans="1:7" s="15" customFormat="1" ht="63" customHeight="1" thickBot="1" x14ac:dyDescent="0.3">
      <c r="A3" s="696"/>
      <c r="B3" s="696"/>
      <c r="C3" s="88" t="s">
        <v>6</v>
      </c>
      <c r="D3" s="107" t="s">
        <v>7</v>
      </c>
      <c r="E3" s="107" t="s">
        <v>254</v>
      </c>
      <c r="F3" s="696"/>
      <c r="G3" s="239" t="s">
        <v>174</v>
      </c>
    </row>
    <row r="4" spans="1:7" ht="16.5" customHeight="1" thickBot="1" x14ac:dyDescent="0.3">
      <c r="A4" s="697">
        <v>1</v>
      </c>
      <c r="B4" s="697"/>
      <c r="C4" s="240">
        <v>2</v>
      </c>
      <c r="D4" s="240">
        <v>3</v>
      </c>
      <c r="E4" s="240">
        <v>4</v>
      </c>
      <c r="F4" s="240">
        <v>5</v>
      </c>
      <c r="G4" s="240">
        <v>6</v>
      </c>
    </row>
    <row r="5" spans="1:7" ht="60" customHeight="1" thickBot="1" x14ac:dyDescent="0.3">
      <c r="A5" s="240">
        <v>1</v>
      </c>
      <c r="B5" s="241" t="s">
        <v>171</v>
      </c>
      <c r="C5" s="242">
        <v>9918775</v>
      </c>
      <c r="D5" s="243">
        <v>314147</v>
      </c>
      <c r="E5" s="242">
        <f>D5+C5</f>
        <v>10232922</v>
      </c>
      <c r="F5" s="242">
        <v>5317108.18</v>
      </c>
      <c r="G5" s="238">
        <f>F5/E5</f>
        <v>0.51960800443900579</v>
      </c>
    </row>
    <row r="6" spans="1:7" ht="62.25" customHeight="1" thickBot="1" x14ac:dyDescent="0.3">
      <c r="A6" s="240">
        <v>2</v>
      </c>
      <c r="B6" s="241" t="s">
        <v>172</v>
      </c>
      <c r="C6" s="242">
        <v>500000</v>
      </c>
      <c r="D6" s="393">
        <v>68335</v>
      </c>
      <c r="E6" s="242">
        <f>C6+D6</f>
        <v>568335</v>
      </c>
      <c r="F6" s="242">
        <v>100929.12</v>
      </c>
      <c r="G6" s="238">
        <f>F6/E6</f>
        <v>0.17758737364406554</v>
      </c>
    </row>
    <row r="7" spans="1:7" ht="75" customHeight="1" thickBot="1" x14ac:dyDescent="0.3">
      <c r="A7" s="698" t="s">
        <v>196</v>
      </c>
      <c r="B7" s="698"/>
      <c r="C7" s="236">
        <f>C6+C5</f>
        <v>10418775</v>
      </c>
      <c r="D7" s="237">
        <f>D6+D5</f>
        <v>382482</v>
      </c>
      <c r="E7" s="236">
        <f>E6+E5</f>
        <v>10801257</v>
      </c>
      <c r="F7" s="236">
        <f>F6+F5</f>
        <v>5418037.2999999998</v>
      </c>
      <c r="G7" s="238">
        <f>F7/E7</f>
        <v>0.50161173833749162</v>
      </c>
    </row>
    <row r="8" spans="1:7" ht="37.5" customHeight="1" thickBot="1" x14ac:dyDescent="0.3">
      <c r="A8" s="692" t="s">
        <v>175</v>
      </c>
      <c r="B8" s="692"/>
      <c r="C8" s="693">
        <v>3413200</v>
      </c>
      <c r="D8" s="694">
        <v>171742.63</v>
      </c>
      <c r="E8" s="693">
        <f>D8+C8</f>
        <v>3584942.63</v>
      </c>
      <c r="F8" s="693">
        <v>2068852.63</v>
      </c>
      <c r="G8" s="695">
        <f t="shared" ref="G8" si="0">F8/E8</f>
        <v>0.57709504545125734</v>
      </c>
    </row>
    <row r="9" spans="1:7" ht="37.5" customHeight="1" thickBot="1" x14ac:dyDescent="0.3">
      <c r="A9" s="692"/>
      <c r="B9" s="692"/>
      <c r="C9" s="693"/>
      <c r="D9" s="694"/>
      <c r="E9" s="693"/>
      <c r="F9" s="693"/>
      <c r="G9" s="695"/>
    </row>
    <row r="10" spans="1:7" ht="21" customHeight="1" thickBot="1" x14ac:dyDescent="0.3">
      <c r="A10" s="691" t="s">
        <v>173</v>
      </c>
      <c r="B10" s="691"/>
      <c r="C10" s="108">
        <f>C8+C7</f>
        <v>13831975</v>
      </c>
      <c r="D10" s="204">
        <f>D8+D7</f>
        <v>554224.63</v>
      </c>
      <c r="E10" s="108">
        <f>E8+E7</f>
        <v>14386199.629999999</v>
      </c>
      <c r="F10" s="108">
        <f>F8+F7</f>
        <v>7486889.9299999997</v>
      </c>
      <c r="G10" s="102">
        <f>F10/E10</f>
        <v>0.52042166260416345</v>
      </c>
    </row>
    <row r="11" spans="1:7" ht="16.5" customHeight="1" x14ac:dyDescent="0.25">
      <c r="C11" s="94"/>
      <c r="D11" s="94"/>
      <c r="E11" s="94"/>
      <c r="F11" s="94"/>
    </row>
    <row r="12" spans="1:7" x14ac:dyDescent="0.25">
      <c r="C12" s="94"/>
      <c r="D12" s="94"/>
      <c r="E12" s="94"/>
      <c r="F12" s="94"/>
    </row>
    <row r="13" spans="1:7" x14ac:dyDescent="0.25">
      <c r="C13" s="94"/>
      <c r="D13" s="94"/>
      <c r="E13" s="94"/>
      <c r="F13" s="94"/>
    </row>
    <row r="14" spans="1:7" x14ac:dyDescent="0.25">
      <c r="C14" s="94"/>
      <c r="D14" s="94"/>
      <c r="E14" s="94"/>
      <c r="F14" s="94"/>
    </row>
  </sheetData>
  <mergeCells count="13">
    <mergeCell ref="A1:G1"/>
    <mergeCell ref="A10:B10"/>
    <mergeCell ref="A8:B9"/>
    <mergeCell ref="C8:C9"/>
    <mergeCell ref="D8:D9"/>
    <mergeCell ref="E8:E9"/>
    <mergeCell ref="F8:F9"/>
    <mergeCell ref="G8:G9"/>
    <mergeCell ref="A2:B3"/>
    <mergeCell ref="C2:E2"/>
    <mergeCell ref="F2:F3"/>
    <mergeCell ref="A4:B4"/>
    <mergeCell ref="A7:B7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opLeftCell="A41" workbookViewId="0">
      <selection activeCell="H51" sqref="H51"/>
    </sheetView>
  </sheetViews>
  <sheetFormatPr defaultRowHeight="15.75" x14ac:dyDescent="0.25"/>
  <cols>
    <col min="1" max="1" width="8.85546875" style="92" customWidth="1"/>
    <col min="2" max="2" width="10.85546875" style="92" customWidth="1"/>
    <col min="3" max="3" width="11.5703125" style="92" customWidth="1"/>
    <col min="4" max="4" width="36.5703125" style="91" customWidth="1"/>
    <col min="5" max="8" width="15" style="92" customWidth="1"/>
    <col min="9" max="9" width="15" style="93" customWidth="1"/>
  </cols>
  <sheetData>
    <row r="1" spans="1:9" s="15" customFormat="1" ht="19.5" thickBot="1" x14ac:dyDescent="0.3">
      <c r="A1" s="682" t="s">
        <v>272</v>
      </c>
      <c r="B1" s="682"/>
      <c r="C1" s="682"/>
      <c r="D1" s="682"/>
      <c r="E1" s="682"/>
      <c r="F1" s="682"/>
      <c r="G1" s="682"/>
      <c r="H1" s="682"/>
      <c r="I1" s="682"/>
    </row>
    <row r="2" spans="1:9" s="15" customFormat="1" ht="39" customHeight="1" thickBot="1" x14ac:dyDescent="0.3">
      <c r="A2" s="683" t="s">
        <v>0</v>
      </c>
      <c r="B2" s="683" t="s">
        <v>1</v>
      </c>
      <c r="C2" s="683" t="s">
        <v>2</v>
      </c>
      <c r="D2" s="683" t="s">
        <v>3</v>
      </c>
      <c r="E2" s="683" t="s">
        <v>92</v>
      </c>
      <c r="F2" s="683"/>
      <c r="G2" s="683"/>
      <c r="H2" s="683" t="s">
        <v>5</v>
      </c>
      <c r="I2" s="703" t="s">
        <v>25</v>
      </c>
    </row>
    <row r="3" spans="1:9" s="15" customFormat="1" ht="32.25" thickBot="1" x14ac:dyDescent="0.3">
      <c r="A3" s="683"/>
      <c r="B3" s="683"/>
      <c r="C3" s="683"/>
      <c r="D3" s="683"/>
      <c r="E3" s="233" t="s">
        <v>6</v>
      </c>
      <c r="F3" s="233" t="s">
        <v>7</v>
      </c>
      <c r="G3" s="444" t="s">
        <v>258</v>
      </c>
      <c r="H3" s="683"/>
      <c r="I3" s="703"/>
    </row>
    <row r="4" spans="1:9" s="15" customFormat="1" ht="16.5" thickBot="1" x14ac:dyDescent="0.3">
      <c r="A4" s="224">
        <v>1</v>
      </c>
      <c r="B4" s="224">
        <v>2</v>
      </c>
      <c r="C4" s="224">
        <v>3</v>
      </c>
      <c r="D4" s="224">
        <v>4</v>
      </c>
      <c r="E4" s="224">
        <v>5</v>
      </c>
      <c r="F4" s="224">
        <v>6</v>
      </c>
      <c r="G4" s="224">
        <v>7</v>
      </c>
      <c r="H4" s="224">
        <v>8</v>
      </c>
      <c r="I4" s="90">
        <v>9</v>
      </c>
    </row>
    <row r="5" spans="1:9" ht="21" customHeight="1" thickBot="1" x14ac:dyDescent="0.3">
      <c r="A5" s="230">
        <v>10</v>
      </c>
      <c r="B5" s="224"/>
      <c r="C5" s="224"/>
      <c r="D5" s="231" t="s">
        <v>14</v>
      </c>
      <c r="E5" s="227">
        <v>0</v>
      </c>
      <c r="F5" s="234">
        <v>230109.36</v>
      </c>
      <c r="G5" s="227">
        <v>230109.36</v>
      </c>
      <c r="H5" s="227">
        <v>230109.36</v>
      </c>
      <c r="I5" s="232">
        <f>H5/G5</f>
        <v>1</v>
      </c>
    </row>
    <row r="6" spans="1:9" ht="21" customHeight="1" thickBot="1" x14ac:dyDescent="0.3">
      <c r="A6" s="687"/>
      <c r="B6" s="235">
        <v>1095</v>
      </c>
      <c r="C6" s="224"/>
      <c r="D6" s="226" t="s">
        <v>15</v>
      </c>
      <c r="E6" s="228">
        <v>0</v>
      </c>
      <c r="F6" s="223">
        <v>230109.36</v>
      </c>
      <c r="G6" s="228">
        <v>230109.36</v>
      </c>
      <c r="H6" s="228">
        <v>230109.36</v>
      </c>
      <c r="I6" s="225">
        <f>H6/G6</f>
        <v>1</v>
      </c>
    </row>
    <row r="7" spans="1:9" ht="22.5" customHeight="1" thickBot="1" x14ac:dyDescent="0.3">
      <c r="A7" s="687"/>
      <c r="B7" s="702"/>
      <c r="C7" s="224">
        <v>4170</v>
      </c>
      <c r="D7" s="226" t="s">
        <v>122</v>
      </c>
      <c r="E7" s="228">
        <v>0</v>
      </c>
      <c r="F7" s="223">
        <v>2760.91</v>
      </c>
      <c r="G7" s="228">
        <v>2760.91</v>
      </c>
      <c r="H7" s="228">
        <v>2760.91</v>
      </c>
      <c r="I7" s="225">
        <f t="shared" ref="I7:I9" si="0">H7/G7</f>
        <v>1</v>
      </c>
    </row>
    <row r="8" spans="1:9" ht="24" customHeight="1" thickBot="1" x14ac:dyDescent="0.3">
      <c r="A8" s="687"/>
      <c r="B8" s="702"/>
      <c r="C8" s="224">
        <v>4210</v>
      </c>
      <c r="D8" s="226" t="s">
        <v>111</v>
      </c>
      <c r="E8" s="228">
        <v>0</v>
      </c>
      <c r="F8" s="223">
        <v>1751.03</v>
      </c>
      <c r="G8" s="228">
        <v>1751.03</v>
      </c>
      <c r="H8" s="228">
        <v>1751.03</v>
      </c>
      <c r="I8" s="225">
        <f t="shared" si="0"/>
        <v>1</v>
      </c>
    </row>
    <row r="9" spans="1:9" ht="23.25" customHeight="1" thickBot="1" x14ac:dyDescent="0.3">
      <c r="A9" s="687"/>
      <c r="B9" s="702"/>
      <c r="C9" s="224">
        <v>4430</v>
      </c>
      <c r="D9" s="226" t="s">
        <v>115</v>
      </c>
      <c r="E9" s="228">
        <v>0</v>
      </c>
      <c r="F9" s="223">
        <v>225597.42</v>
      </c>
      <c r="G9" s="228">
        <v>225597.42</v>
      </c>
      <c r="H9" s="228">
        <v>225597.42</v>
      </c>
      <c r="I9" s="225">
        <f t="shared" si="0"/>
        <v>1</v>
      </c>
    </row>
    <row r="10" spans="1:9" ht="20.25" customHeight="1" thickBot="1" x14ac:dyDescent="0.3">
      <c r="A10" s="222">
        <v>750</v>
      </c>
      <c r="B10" s="224"/>
      <c r="C10" s="224"/>
      <c r="D10" s="231" t="s">
        <v>17</v>
      </c>
      <c r="E10" s="227">
        <f>E11</f>
        <v>11600</v>
      </c>
      <c r="F10" s="234">
        <v>3191</v>
      </c>
      <c r="G10" s="227">
        <f>E11+F11</f>
        <v>14791</v>
      </c>
      <c r="H10" s="227">
        <v>12101</v>
      </c>
      <c r="I10" s="232">
        <f>H10/G10</f>
        <v>0.81813264823203302</v>
      </c>
    </row>
    <row r="11" spans="1:9" ht="21.75" customHeight="1" thickBot="1" x14ac:dyDescent="0.3">
      <c r="A11" s="664"/>
      <c r="B11" s="224">
        <v>75011</v>
      </c>
      <c r="C11" s="224"/>
      <c r="D11" s="226" t="s">
        <v>18</v>
      </c>
      <c r="E11" s="228">
        <v>11600</v>
      </c>
      <c r="F11" s="223">
        <v>3191</v>
      </c>
      <c r="G11" s="228">
        <v>14791</v>
      </c>
      <c r="H11" s="228">
        <v>12101</v>
      </c>
      <c r="I11" s="225">
        <f>H11/G11</f>
        <v>0.81813264823203302</v>
      </c>
    </row>
    <row r="12" spans="1:9" ht="24" customHeight="1" thickBot="1" x14ac:dyDescent="0.3">
      <c r="A12" s="664"/>
      <c r="B12" s="665"/>
      <c r="C12" s="665">
        <v>4010</v>
      </c>
      <c r="D12" s="671" t="s">
        <v>118</v>
      </c>
      <c r="E12" s="673">
        <v>5875</v>
      </c>
      <c r="F12" s="562">
        <v>12214</v>
      </c>
      <c r="G12" s="673">
        <v>18089</v>
      </c>
      <c r="H12" s="673">
        <v>17119.439999999999</v>
      </c>
      <c r="I12" s="670">
        <f>H12/G12</f>
        <v>0.94640057493504337</v>
      </c>
    </row>
    <row r="13" spans="1:9" ht="4.5" customHeight="1" thickBot="1" x14ac:dyDescent="0.3">
      <c r="A13" s="664"/>
      <c r="B13" s="665"/>
      <c r="C13" s="665"/>
      <c r="D13" s="671"/>
      <c r="E13" s="673"/>
      <c r="F13" s="562"/>
      <c r="G13" s="673"/>
      <c r="H13" s="673"/>
      <c r="I13" s="670"/>
    </row>
    <row r="14" spans="1:9" ht="14.25" customHeight="1" thickBot="1" x14ac:dyDescent="0.3">
      <c r="A14" s="664"/>
      <c r="B14" s="665"/>
      <c r="C14" s="665">
        <v>4040</v>
      </c>
      <c r="D14" s="671" t="s">
        <v>119</v>
      </c>
      <c r="E14" s="673">
        <v>2388</v>
      </c>
      <c r="F14" s="673">
        <v>0</v>
      </c>
      <c r="G14" s="673">
        <v>2388</v>
      </c>
      <c r="H14" s="673">
        <v>2388</v>
      </c>
      <c r="I14" s="670">
        <f t="shared" ref="I14" si="1">H14/G14</f>
        <v>1</v>
      </c>
    </row>
    <row r="15" spans="1:9" ht="9" customHeight="1" thickBot="1" x14ac:dyDescent="0.3">
      <c r="A15" s="664"/>
      <c r="B15" s="665"/>
      <c r="C15" s="665"/>
      <c r="D15" s="671"/>
      <c r="E15" s="673"/>
      <c r="F15" s="673"/>
      <c r="G15" s="673"/>
      <c r="H15" s="673"/>
      <c r="I15" s="670"/>
    </row>
    <row r="16" spans="1:9" ht="15.75" customHeight="1" thickBot="1" x14ac:dyDescent="0.3">
      <c r="A16" s="664"/>
      <c r="B16" s="665"/>
      <c r="C16" s="665">
        <v>4110</v>
      </c>
      <c r="D16" s="671" t="s">
        <v>120</v>
      </c>
      <c r="E16" s="673">
        <v>1005</v>
      </c>
      <c r="F16" s="562">
        <v>2464</v>
      </c>
      <c r="G16" s="673">
        <v>3469</v>
      </c>
      <c r="H16" s="673">
        <v>3469</v>
      </c>
      <c r="I16" s="670">
        <f t="shared" ref="I16" si="2">H16/G16</f>
        <v>1</v>
      </c>
    </row>
    <row r="17" spans="1:9" ht="7.5" customHeight="1" thickBot="1" x14ac:dyDescent="0.3">
      <c r="A17" s="664"/>
      <c r="B17" s="665"/>
      <c r="C17" s="665"/>
      <c r="D17" s="671"/>
      <c r="E17" s="673"/>
      <c r="F17" s="562"/>
      <c r="G17" s="673"/>
      <c r="H17" s="673"/>
      <c r="I17" s="670"/>
    </row>
    <row r="18" spans="1:9" ht="16.5" customHeight="1" thickBot="1" x14ac:dyDescent="0.3">
      <c r="A18" s="664"/>
      <c r="B18" s="665"/>
      <c r="C18" s="224">
        <v>4120</v>
      </c>
      <c r="D18" s="226" t="s">
        <v>121</v>
      </c>
      <c r="E18" s="228">
        <v>144</v>
      </c>
      <c r="F18" s="223">
        <v>475.49</v>
      </c>
      <c r="G18" s="228">
        <v>619.49</v>
      </c>
      <c r="H18" s="228">
        <v>619.49</v>
      </c>
      <c r="I18" s="225">
        <v>1</v>
      </c>
    </row>
    <row r="19" spans="1:9" ht="34.5" customHeight="1" thickBot="1" x14ac:dyDescent="0.3">
      <c r="A19" s="664"/>
      <c r="B19" s="665"/>
      <c r="C19" s="224">
        <v>4440</v>
      </c>
      <c r="D19" s="226" t="s">
        <v>126</v>
      </c>
      <c r="E19" s="228">
        <v>2188</v>
      </c>
      <c r="F19" s="228">
        <v>183</v>
      </c>
      <c r="G19" s="228">
        <v>2371</v>
      </c>
      <c r="H19" s="228">
        <v>2371</v>
      </c>
      <c r="I19" s="225">
        <f t="shared" ref="I19:I27" si="3">H19/G19</f>
        <v>1</v>
      </c>
    </row>
    <row r="20" spans="1:9" ht="78.75" customHeight="1" thickBot="1" x14ac:dyDescent="0.3">
      <c r="A20" s="222">
        <v>751</v>
      </c>
      <c r="B20" s="224"/>
      <c r="C20" s="224"/>
      <c r="D20" s="231" t="s">
        <v>19</v>
      </c>
      <c r="E20" s="227">
        <v>600</v>
      </c>
      <c r="F20" s="234">
        <v>2660</v>
      </c>
      <c r="G20" s="227">
        <v>3260</v>
      </c>
      <c r="H20" s="227">
        <v>2904.16</v>
      </c>
      <c r="I20" s="232">
        <f t="shared" si="3"/>
        <v>0.89084662576687113</v>
      </c>
    </row>
    <row r="21" spans="1:9" ht="34.5" customHeight="1" thickBot="1" x14ac:dyDescent="0.3">
      <c r="A21" s="665"/>
      <c r="B21" s="224">
        <v>75101</v>
      </c>
      <c r="C21" s="224"/>
      <c r="D21" s="226" t="s">
        <v>160</v>
      </c>
      <c r="E21" s="228">
        <v>600</v>
      </c>
      <c r="F21" s="246">
        <v>0</v>
      </c>
      <c r="G21" s="247">
        <v>600</v>
      </c>
      <c r="H21" s="228">
        <v>300</v>
      </c>
      <c r="I21" s="225">
        <f t="shared" si="3"/>
        <v>0.5</v>
      </c>
    </row>
    <row r="22" spans="1:9" ht="25.5" customHeight="1" thickBot="1" x14ac:dyDescent="0.3">
      <c r="A22" s="665"/>
      <c r="B22" s="278"/>
      <c r="C22" s="224">
        <v>4170</v>
      </c>
      <c r="D22" s="226" t="s">
        <v>122</v>
      </c>
      <c r="E22" s="228">
        <v>600</v>
      </c>
      <c r="F22" s="228">
        <v>0</v>
      </c>
      <c r="G22" s="246">
        <v>600</v>
      </c>
      <c r="H22" s="228">
        <v>300</v>
      </c>
      <c r="I22" s="225">
        <v>0.5</v>
      </c>
    </row>
    <row r="23" spans="1:9" ht="48" thickBot="1" x14ac:dyDescent="0.3">
      <c r="A23" s="665"/>
      <c r="B23" s="224">
        <v>75109</v>
      </c>
      <c r="C23" s="224"/>
      <c r="D23" s="226" t="s">
        <v>190</v>
      </c>
      <c r="E23" s="228">
        <v>0</v>
      </c>
      <c r="F23" s="223">
        <v>2660</v>
      </c>
      <c r="G23" s="228">
        <v>2660</v>
      </c>
      <c r="H23" s="228">
        <v>2660</v>
      </c>
      <c r="I23" s="225">
        <v>1</v>
      </c>
    </row>
    <row r="24" spans="1:9" ht="16.5" thickBot="1" x14ac:dyDescent="0.3">
      <c r="A24" s="665"/>
      <c r="B24" s="665"/>
      <c r="C24" s="224">
        <v>3030</v>
      </c>
      <c r="D24" s="226" t="s">
        <v>191</v>
      </c>
      <c r="E24" s="228">
        <v>0</v>
      </c>
      <c r="F24" s="223">
        <v>2000</v>
      </c>
      <c r="G24" s="228">
        <v>2000</v>
      </c>
      <c r="H24" s="228">
        <v>2000</v>
      </c>
      <c r="I24" s="225">
        <v>1</v>
      </c>
    </row>
    <row r="25" spans="1:9" ht="16.5" thickBot="1" x14ac:dyDescent="0.3">
      <c r="A25" s="665"/>
      <c r="B25" s="665"/>
      <c r="C25" s="282">
        <v>4170</v>
      </c>
      <c r="D25" s="284" t="s">
        <v>122</v>
      </c>
      <c r="E25" s="280">
        <v>0</v>
      </c>
      <c r="F25" s="279">
        <v>260</v>
      </c>
      <c r="G25" s="280">
        <v>260</v>
      </c>
      <c r="H25" s="280">
        <v>260</v>
      </c>
      <c r="I25" s="283">
        <v>1</v>
      </c>
    </row>
    <row r="26" spans="1:9" ht="16.5" thickBot="1" x14ac:dyDescent="0.3">
      <c r="A26" s="665"/>
      <c r="B26" s="665"/>
      <c r="C26" s="224">
        <v>4210</v>
      </c>
      <c r="D26" s="226" t="s">
        <v>111</v>
      </c>
      <c r="E26" s="228">
        <v>0</v>
      </c>
      <c r="F26" s="223">
        <v>400</v>
      </c>
      <c r="G26" s="228">
        <v>400</v>
      </c>
      <c r="H26" s="228">
        <v>400</v>
      </c>
      <c r="I26" s="225">
        <v>1</v>
      </c>
    </row>
    <row r="27" spans="1:9" ht="16.5" thickBot="1" x14ac:dyDescent="0.3">
      <c r="A27" s="222">
        <v>852</v>
      </c>
      <c r="B27" s="224"/>
      <c r="C27" s="222"/>
      <c r="D27" s="231" t="s">
        <v>22</v>
      </c>
      <c r="E27" s="227">
        <v>38000</v>
      </c>
      <c r="F27" s="234">
        <v>6593.9</v>
      </c>
      <c r="G27" s="227">
        <v>44593.9</v>
      </c>
      <c r="H27" s="227">
        <v>44239.74</v>
      </c>
      <c r="I27" s="232">
        <f t="shared" si="3"/>
        <v>0.99205810660202398</v>
      </c>
    </row>
    <row r="28" spans="1:9" ht="15.75" customHeight="1" thickBot="1" x14ac:dyDescent="0.3">
      <c r="A28" s="511"/>
      <c r="B28" s="665">
        <v>85213</v>
      </c>
      <c r="C28" s="664"/>
      <c r="D28" s="671" t="s">
        <v>161</v>
      </c>
      <c r="E28" s="673">
        <v>38000</v>
      </c>
      <c r="F28" s="562">
        <v>5400</v>
      </c>
      <c r="G28" s="673">
        <v>43400</v>
      </c>
      <c r="H28" s="673">
        <f>H30</f>
        <v>43262.080000000002</v>
      </c>
      <c r="I28" s="670">
        <f>H28/G28</f>
        <v>0.99682211981566826</v>
      </c>
    </row>
    <row r="29" spans="1:9" ht="16.5" customHeight="1" thickBot="1" x14ac:dyDescent="0.3">
      <c r="A29" s="512"/>
      <c r="B29" s="665"/>
      <c r="C29" s="664"/>
      <c r="D29" s="671"/>
      <c r="E29" s="673"/>
      <c r="F29" s="562"/>
      <c r="G29" s="673"/>
      <c r="H29" s="673"/>
      <c r="I29" s="670"/>
    </row>
    <row r="30" spans="1:9" ht="18" customHeight="1" thickBot="1" x14ac:dyDescent="0.3">
      <c r="A30" s="512"/>
      <c r="B30" s="224"/>
      <c r="C30" s="224">
        <v>4130</v>
      </c>
      <c r="D30" s="226" t="s">
        <v>151</v>
      </c>
      <c r="E30" s="228">
        <v>38000</v>
      </c>
      <c r="F30" s="223">
        <v>5400</v>
      </c>
      <c r="G30" s="228">
        <v>43400</v>
      </c>
      <c r="H30" s="228">
        <v>43262.080000000002</v>
      </c>
      <c r="I30" s="225">
        <f>H30/G30</f>
        <v>0.99682211981566826</v>
      </c>
    </row>
    <row r="31" spans="1:9" ht="23.25" customHeight="1" thickBot="1" x14ac:dyDescent="0.3">
      <c r="A31" s="512"/>
      <c r="B31" s="224">
        <v>85215</v>
      </c>
      <c r="C31" s="224"/>
      <c r="D31" s="226" t="s">
        <v>153</v>
      </c>
      <c r="E31" s="228">
        <v>0</v>
      </c>
      <c r="F31" s="223">
        <v>1193.9000000000001</v>
      </c>
      <c r="G31" s="228">
        <v>1193.9000000000001</v>
      </c>
      <c r="H31" s="228">
        <v>977.66</v>
      </c>
      <c r="I31" s="225">
        <f t="shared" ref="I31:I34" si="4">H31/G31</f>
        <v>0.81887930312421464</v>
      </c>
    </row>
    <row r="32" spans="1:9" ht="16.5" customHeight="1" thickBot="1" x14ac:dyDescent="0.3">
      <c r="A32" s="546"/>
      <c r="B32" s="282"/>
      <c r="C32" s="224">
        <v>3110</v>
      </c>
      <c r="D32" s="226" t="s">
        <v>152</v>
      </c>
      <c r="E32" s="228">
        <v>0</v>
      </c>
      <c r="F32" s="223">
        <v>1174.82</v>
      </c>
      <c r="G32" s="228">
        <v>1174.82</v>
      </c>
      <c r="H32" s="228">
        <v>958.58</v>
      </c>
      <c r="I32" s="225">
        <f t="shared" si="4"/>
        <v>0.81593776067823165</v>
      </c>
    </row>
    <row r="33" spans="1:9" ht="16.5" customHeight="1" thickBot="1" x14ac:dyDescent="0.3">
      <c r="A33" s="454"/>
      <c r="B33" s="457"/>
      <c r="C33" s="457">
        <v>4210</v>
      </c>
      <c r="D33" s="459" t="s">
        <v>111</v>
      </c>
      <c r="E33" s="460"/>
      <c r="F33" s="455">
        <v>19.079999999999998</v>
      </c>
      <c r="G33" s="460">
        <v>19.079999999999998</v>
      </c>
      <c r="H33" s="460">
        <v>19.079999999999998</v>
      </c>
      <c r="I33" s="458">
        <f t="shared" si="4"/>
        <v>1</v>
      </c>
    </row>
    <row r="34" spans="1:9" ht="16.5" customHeight="1" thickBot="1" x14ac:dyDescent="0.3">
      <c r="A34" s="313">
        <v>855</v>
      </c>
      <c r="B34" s="282"/>
      <c r="C34" s="281"/>
      <c r="D34" s="286" t="s">
        <v>219</v>
      </c>
      <c r="E34" s="285">
        <v>3363000</v>
      </c>
      <c r="F34" s="288">
        <v>4191</v>
      </c>
      <c r="G34" s="285">
        <v>2043100</v>
      </c>
      <c r="H34" s="285">
        <v>1854785.98</v>
      </c>
      <c r="I34" s="287">
        <f t="shared" si="4"/>
        <v>0.90782926924771179</v>
      </c>
    </row>
    <row r="35" spans="1:9" ht="16.5" customHeight="1" thickBot="1" x14ac:dyDescent="0.3">
      <c r="A35" s="699"/>
      <c r="B35" s="282">
        <v>85501</v>
      </c>
      <c r="C35" s="282"/>
      <c r="D35" s="284" t="s">
        <v>214</v>
      </c>
      <c r="E35" s="280">
        <v>1873000</v>
      </c>
      <c r="F35" s="279">
        <v>170100</v>
      </c>
      <c r="G35" s="280">
        <v>2043100</v>
      </c>
      <c r="H35" s="280">
        <v>2028832.79</v>
      </c>
      <c r="I35" s="283">
        <v>0.99299999999999999</v>
      </c>
    </row>
    <row r="36" spans="1:9" ht="16.5" customHeight="1" thickBot="1" x14ac:dyDescent="0.3">
      <c r="A36" s="700"/>
      <c r="B36" s="282"/>
      <c r="C36" s="282">
        <v>3110</v>
      </c>
      <c r="D36" s="284" t="s">
        <v>152</v>
      </c>
      <c r="E36" s="280">
        <v>1844905</v>
      </c>
      <c r="F36" s="279">
        <v>167414</v>
      </c>
      <c r="G36" s="280">
        <v>2012319</v>
      </c>
      <c r="H36" s="280">
        <v>1999501.83</v>
      </c>
      <c r="I36" s="283">
        <v>0.99360000000000004</v>
      </c>
    </row>
    <row r="37" spans="1:9" ht="16.5" customHeight="1" thickBot="1" x14ac:dyDescent="0.3">
      <c r="A37" s="700"/>
      <c r="B37" s="282"/>
      <c r="C37" s="282">
        <v>4010</v>
      </c>
      <c r="D37" s="284" t="s">
        <v>118</v>
      </c>
      <c r="E37" s="280">
        <v>16136</v>
      </c>
      <c r="F37" s="455">
        <v>965</v>
      </c>
      <c r="G37" s="280">
        <v>17101</v>
      </c>
      <c r="H37" s="280">
        <v>17100.96</v>
      </c>
      <c r="I37" s="283">
        <v>1</v>
      </c>
    </row>
    <row r="38" spans="1:9" ht="16.5" customHeight="1" thickBot="1" x14ac:dyDescent="0.3">
      <c r="A38" s="700"/>
      <c r="B38" s="282"/>
      <c r="C38" s="282">
        <v>4040</v>
      </c>
      <c r="D38" s="284" t="s">
        <v>119</v>
      </c>
      <c r="E38" s="280">
        <v>1368</v>
      </c>
      <c r="F38" s="279">
        <v>235</v>
      </c>
      <c r="G38" s="280">
        <v>1603</v>
      </c>
      <c r="H38" s="280">
        <v>1602.37</v>
      </c>
      <c r="I38" s="283">
        <v>0.99960000000000004</v>
      </c>
    </row>
    <row r="39" spans="1:9" ht="16.5" customHeight="1" thickBot="1" x14ac:dyDescent="0.3">
      <c r="A39" s="700"/>
      <c r="B39" s="282"/>
      <c r="C39" s="282">
        <v>4110</v>
      </c>
      <c r="D39" s="284" t="s">
        <v>143</v>
      </c>
      <c r="E39" s="280">
        <v>3162</v>
      </c>
      <c r="F39" s="279">
        <v>220</v>
      </c>
      <c r="G39" s="280">
        <v>3382</v>
      </c>
      <c r="H39" s="280">
        <v>3377.95</v>
      </c>
      <c r="I39" s="283">
        <v>0.99880000000000002</v>
      </c>
    </row>
    <row r="40" spans="1:9" ht="16.5" customHeight="1" thickBot="1" x14ac:dyDescent="0.3">
      <c r="A40" s="700"/>
      <c r="B40" s="282"/>
      <c r="C40" s="282">
        <v>4120</v>
      </c>
      <c r="D40" s="284" t="s">
        <v>121</v>
      </c>
      <c r="E40" s="280">
        <v>429</v>
      </c>
      <c r="F40" s="279"/>
      <c r="G40" s="280">
        <v>429</v>
      </c>
      <c r="H40" s="280">
        <v>232.08</v>
      </c>
      <c r="I40" s="283">
        <v>0.54100000000000004</v>
      </c>
    </row>
    <row r="41" spans="1:9" ht="16.5" customHeight="1" thickBot="1" x14ac:dyDescent="0.3">
      <c r="A41" s="700"/>
      <c r="B41" s="282"/>
      <c r="C41" s="282">
        <v>4210</v>
      </c>
      <c r="D41" s="284" t="s">
        <v>111</v>
      </c>
      <c r="E41" s="280">
        <v>3000</v>
      </c>
      <c r="F41" s="279">
        <v>2166</v>
      </c>
      <c r="G41" s="280">
        <v>5166</v>
      </c>
      <c r="H41" s="280">
        <v>5166</v>
      </c>
      <c r="I41" s="283">
        <v>1</v>
      </c>
    </row>
    <row r="42" spans="1:9" ht="16.5" customHeight="1" thickBot="1" x14ac:dyDescent="0.3">
      <c r="A42" s="700"/>
      <c r="B42" s="282"/>
      <c r="C42" s="282">
        <v>4300</v>
      </c>
      <c r="D42" s="284" t="s">
        <v>113</v>
      </c>
      <c r="E42" s="280">
        <v>2000</v>
      </c>
      <c r="F42" s="279"/>
      <c r="G42" s="280">
        <v>2000</v>
      </c>
      <c r="H42" s="280">
        <v>590.4</v>
      </c>
      <c r="I42" s="283">
        <v>0.29520000000000002</v>
      </c>
    </row>
    <row r="43" spans="1:9" ht="34.5" customHeight="1" thickBot="1" x14ac:dyDescent="0.3">
      <c r="A43" s="700"/>
      <c r="B43" s="282"/>
      <c r="C43" s="282">
        <v>4700</v>
      </c>
      <c r="D43" s="284" t="s">
        <v>225</v>
      </c>
      <c r="E43" s="280">
        <v>2000</v>
      </c>
      <c r="F43" s="358">
        <v>-900</v>
      </c>
      <c r="G43" s="280">
        <v>1100</v>
      </c>
      <c r="H43" s="280">
        <v>0</v>
      </c>
      <c r="I43" s="283">
        <v>0.92579999999999996</v>
      </c>
    </row>
    <row r="44" spans="1:9" ht="69.75" customHeight="1" thickBot="1" x14ac:dyDescent="0.3">
      <c r="A44" s="700"/>
      <c r="B44" s="314">
        <v>85502</v>
      </c>
      <c r="C44" s="282"/>
      <c r="D44" s="284" t="s">
        <v>226</v>
      </c>
      <c r="E44" s="280">
        <v>1490000</v>
      </c>
      <c r="F44" s="279"/>
      <c r="G44" s="280">
        <v>1490000</v>
      </c>
      <c r="H44" s="280">
        <v>808584.43</v>
      </c>
      <c r="I44" s="283">
        <v>0.54259999999999997</v>
      </c>
    </row>
    <row r="45" spans="1:9" ht="18.75" customHeight="1" thickBot="1" x14ac:dyDescent="0.3">
      <c r="A45" s="700"/>
      <c r="B45" s="282"/>
      <c r="C45" s="282">
        <v>3110</v>
      </c>
      <c r="D45" s="284" t="s">
        <v>152</v>
      </c>
      <c r="E45" s="280">
        <v>1331300</v>
      </c>
      <c r="F45" s="279">
        <v>87120</v>
      </c>
      <c r="G45" s="280">
        <v>1418420</v>
      </c>
      <c r="H45" s="280">
        <v>1417655.81</v>
      </c>
      <c r="I45" s="283">
        <v>0.99950000000000006</v>
      </c>
    </row>
    <row r="46" spans="1:9" ht="18.75" customHeight="1" thickBot="1" x14ac:dyDescent="0.3">
      <c r="A46" s="700"/>
      <c r="B46" s="282"/>
      <c r="C46" s="282">
        <v>4010</v>
      </c>
      <c r="D46" s="284" t="s">
        <v>118</v>
      </c>
      <c r="E46" s="280">
        <v>25108</v>
      </c>
      <c r="F46" s="279">
        <v>820</v>
      </c>
      <c r="G46" s="280">
        <v>25928</v>
      </c>
      <c r="H46" s="280">
        <v>25895.95</v>
      </c>
      <c r="I46" s="283">
        <v>0.99880000000000002</v>
      </c>
    </row>
    <row r="47" spans="1:9" ht="18.75" customHeight="1" thickBot="1" x14ac:dyDescent="0.3">
      <c r="A47" s="700"/>
      <c r="B47" s="282"/>
      <c r="C47" s="282">
        <v>4040</v>
      </c>
      <c r="D47" s="284" t="s">
        <v>119</v>
      </c>
      <c r="E47" s="280">
        <v>1970</v>
      </c>
      <c r="F47" s="279"/>
      <c r="G47" s="280">
        <v>1970</v>
      </c>
      <c r="H47" s="280">
        <v>1959.08</v>
      </c>
      <c r="I47" s="283">
        <v>0.99439999999999995</v>
      </c>
    </row>
    <row r="48" spans="1:9" ht="18.75" customHeight="1" thickBot="1" x14ac:dyDescent="0.3">
      <c r="A48" s="700"/>
      <c r="B48" s="282"/>
      <c r="C48" s="282">
        <v>4110</v>
      </c>
      <c r="D48" s="284" t="s">
        <v>143</v>
      </c>
      <c r="E48" s="280">
        <v>118892</v>
      </c>
      <c r="F48" s="279">
        <v>12320</v>
      </c>
      <c r="G48" s="280">
        <v>131212</v>
      </c>
      <c r="H48" s="280">
        <v>130804.06</v>
      </c>
      <c r="I48" s="283">
        <v>0.99690000000000001</v>
      </c>
    </row>
    <row r="49" spans="1:9" ht="19.5" customHeight="1" thickBot="1" x14ac:dyDescent="0.3">
      <c r="A49" s="700"/>
      <c r="B49" s="282"/>
      <c r="C49" s="282">
        <v>4120</v>
      </c>
      <c r="D49" s="284" t="s">
        <v>121</v>
      </c>
      <c r="E49" s="280">
        <v>661</v>
      </c>
      <c r="F49" s="456">
        <v>-150</v>
      </c>
      <c r="G49" s="280">
        <v>511</v>
      </c>
      <c r="H49" s="280">
        <v>435.28</v>
      </c>
      <c r="I49" s="283">
        <v>0.8518</v>
      </c>
    </row>
    <row r="50" spans="1:9" ht="19.5" customHeight="1" thickBot="1" x14ac:dyDescent="0.3">
      <c r="A50" s="700"/>
      <c r="B50" s="282"/>
      <c r="C50" s="282">
        <v>4210</v>
      </c>
      <c r="D50" s="284" t="s">
        <v>111</v>
      </c>
      <c r="E50" s="280">
        <v>2869</v>
      </c>
      <c r="F50" s="279">
        <v>810</v>
      </c>
      <c r="G50" s="280">
        <v>3679</v>
      </c>
      <c r="H50" s="280">
        <v>3671.64</v>
      </c>
      <c r="I50" s="283">
        <v>0.998</v>
      </c>
    </row>
    <row r="51" spans="1:9" ht="19.5" customHeight="1" thickBot="1" x14ac:dyDescent="0.3">
      <c r="A51" s="700"/>
      <c r="B51" s="282"/>
      <c r="C51" s="282">
        <v>4300</v>
      </c>
      <c r="D51" s="284" t="s">
        <v>113</v>
      </c>
      <c r="E51" s="280">
        <v>6500</v>
      </c>
      <c r="F51" s="279"/>
      <c r="G51" s="280">
        <v>6500</v>
      </c>
      <c r="H51" s="280">
        <v>6500</v>
      </c>
      <c r="I51" s="283">
        <v>1</v>
      </c>
    </row>
    <row r="52" spans="1:9" ht="34.5" customHeight="1" thickBot="1" x14ac:dyDescent="0.3">
      <c r="A52" s="700"/>
      <c r="B52" s="282"/>
      <c r="C52" s="282">
        <v>4700</v>
      </c>
      <c r="D52" s="284" t="s">
        <v>225</v>
      </c>
      <c r="E52" s="280">
        <v>2700</v>
      </c>
      <c r="F52" s="279">
        <v>-920</v>
      </c>
      <c r="G52" s="280">
        <v>1780</v>
      </c>
      <c r="H52" s="280">
        <v>1776.56</v>
      </c>
      <c r="I52" s="283">
        <v>0.99809999999999999</v>
      </c>
    </row>
    <row r="53" spans="1:9" ht="19.5" customHeight="1" thickBot="1" x14ac:dyDescent="0.3">
      <c r="A53" s="700"/>
      <c r="B53" s="282">
        <v>85503</v>
      </c>
      <c r="C53" s="282"/>
      <c r="D53" s="284" t="s">
        <v>228</v>
      </c>
      <c r="E53" s="280"/>
      <c r="F53" s="279">
        <v>67</v>
      </c>
      <c r="G53" s="280">
        <v>67</v>
      </c>
      <c r="H53" s="280">
        <v>67</v>
      </c>
      <c r="I53" s="283">
        <v>1</v>
      </c>
    </row>
    <row r="54" spans="1:9" ht="19.5" customHeight="1" thickBot="1" x14ac:dyDescent="0.3">
      <c r="A54" s="700"/>
      <c r="B54" s="282"/>
      <c r="C54" s="282">
        <v>4010</v>
      </c>
      <c r="D54" s="284" t="s">
        <v>227</v>
      </c>
      <c r="E54" s="280"/>
      <c r="F54" s="279">
        <v>165</v>
      </c>
      <c r="G54" s="280">
        <v>165</v>
      </c>
      <c r="H54" s="280">
        <v>139.36000000000001</v>
      </c>
      <c r="I54" s="283">
        <v>1</v>
      </c>
    </row>
    <row r="55" spans="1:9" ht="19.5" customHeight="1" thickBot="1" x14ac:dyDescent="0.3">
      <c r="A55" s="700"/>
      <c r="B55" s="282">
        <v>85595</v>
      </c>
      <c r="C55" s="282"/>
      <c r="D55" s="284" t="s">
        <v>15</v>
      </c>
      <c r="E55" s="280"/>
      <c r="F55" s="279">
        <v>4124</v>
      </c>
      <c r="G55" s="280">
        <v>4124</v>
      </c>
      <c r="H55" s="280">
        <v>4000</v>
      </c>
      <c r="I55" s="283">
        <v>0.96989999999999998</v>
      </c>
    </row>
    <row r="56" spans="1:9" ht="19.5" customHeight="1" thickBot="1" x14ac:dyDescent="0.3">
      <c r="A56" s="700"/>
      <c r="B56" s="282"/>
      <c r="C56" s="282">
        <v>3110</v>
      </c>
      <c r="D56" s="284" t="s">
        <v>152</v>
      </c>
      <c r="E56" s="280"/>
      <c r="F56" s="279">
        <v>4000</v>
      </c>
      <c r="G56" s="280">
        <v>4000</v>
      </c>
      <c r="H56" s="280">
        <v>4000</v>
      </c>
      <c r="I56" s="283">
        <v>1</v>
      </c>
    </row>
    <row r="57" spans="1:9" ht="19.5" customHeight="1" thickBot="1" x14ac:dyDescent="0.3">
      <c r="A57" s="701"/>
      <c r="B57" s="282"/>
      <c r="C57" s="282">
        <v>4210</v>
      </c>
      <c r="D57" s="284" t="s">
        <v>111</v>
      </c>
      <c r="E57" s="280"/>
      <c r="F57" s="279">
        <v>124</v>
      </c>
      <c r="G57" s="280">
        <v>124</v>
      </c>
      <c r="H57" s="280">
        <v>124</v>
      </c>
      <c r="I57" s="283">
        <v>1</v>
      </c>
    </row>
    <row r="58" spans="1:9" ht="28.5" customHeight="1" thickBot="1" x14ac:dyDescent="0.3">
      <c r="A58" s="669" t="s">
        <v>167</v>
      </c>
      <c r="B58" s="669"/>
      <c r="C58" s="669"/>
      <c r="D58" s="669"/>
      <c r="E58" s="83">
        <v>3413200</v>
      </c>
      <c r="F58" s="85">
        <v>171742.63</v>
      </c>
      <c r="G58" s="83">
        <v>3584942.63</v>
      </c>
      <c r="H58" s="83">
        <v>2053570.92</v>
      </c>
      <c r="I58" s="89">
        <f>H58/G58</f>
        <v>0.57283229662171753</v>
      </c>
    </row>
    <row r="59" spans="1:9" ht="15.75" customHeight="1" x14ac:dyDescent="0.25">
      <c r="A59"/>
      <c r="B59"/>
      <c r="C59"/>
      <c r="D59"/>
      <c r="E59"/>
      <c r="F59"/>
      <c r="G59"/>
      <c r="H59"/>
      <c r="I59"/>
    </row>
    <row r="60" spans="1:9" ht="15" x14ac:dyDescent="0.25">
      <c r="A60"/>
      <c r="B60"/>
      <c r="C60"/>
      <c r="D60"/>
      <c r="E60"/>
      <c r="F60"/>
      <c r="G60"/>
      <c r="H60"/>
      <c r="I60"/>
    </row>
    <row r="61" spans="1:9" ht="15" x14ac:dyDescent="0.25">
      <c r="A61"/>
      <c r="B61"/>
      <c r="C61"/>
      <c r="D61"/>
      <c r="E61"/>
      <c r="F61"/>
      <c r="G61"/>
      <c r="H61"/>
      <c r="I61"/>
    </row>
    <row r="62" spans="1:9" ht="15" x14ac:dyDescent="0.25">
      <c r="A62"/>
      <c r="B62"/>
      <c r="C62"/>
      <c r="D62"/>
      <c r="E62"/>
      <c r="F62"/>
      <c r="G62"/>
      <c r="H62"/>
      <c r="I62"/>
    </row>
    <row r="63" spans="1:9" ht="15" x14ac:dyDescent="0.25">
      <c r="A63"/>
      <c r="B63"/>
      <c r="C63"/>
      <c r="D63"/>
      <c r="E63"/>
      <c r="F63"/>
      <c r="G63"/>
      <c r="H63"/>
      <c r="I63"/>
    </row>
    <row r="64" spans="1:9" ht="15" x14ac:dyDescent="0.25">
      <c r="A64"/>
      <c r="B64"/>
      <c r="C64"/>
      <c r="D64"/>
      <c r="E64"/>
      <c r="F64"/>
      <c r="G64"/>
      <c r="H64"/>
      <c r="I64"/>
    </row>
    <row r="65" spans="1:9" ht="15" x14ac:dyDescent="0.25">
      <c r="A65"/>
      <c r="B65"/>
      <c r="C65"/>
      <c r="D65"/>
      <c r="E65"/>
      <c r="F65"/>
      <c r="G65"/>
      <c r="H65"/>
      <c r="I65"/>
    </row>
    <row r="66" spans="1:9" ht="19.5" customHeight="1" x14ac:dyDescent="0.25">
      <c r="A66"/>
      <c r="B66"/>
      <c r="C66"/>
      <c r="D66"/>
      <c r="E66"/>
      <c r="F66"/>
      <c r="G66"/>
      <c r="H66"/>
      <c r="I66"/>
    </row>
  </sheetData>
  <mergeCells count="46">
    <mergeCell ref="D14:D15"/>
    <mergeCell ref="D12:D13"/>
    <mergeCell ref="C16:C17"/>
    <mergeCell ref="D16:D17"/>
    <mergeCell ref="A1:I1"/>
    <mergeCell ref="H2:H3"/>
    <mergeCell ref="A2:A3"/>
    <mergeCell ref="B2:B3"/>
    <mergeCell ref="C2:C3"/>
    <mergeCell ref="D2:D3"/>
    <mergeCell ref="E2:G2"/>
    <mergeCell ref="I2:I3"/>
    <mergeCell ref="C14:C15"/>
    <mergeCell ref="E14:E15"/>
    <mergeCell ref="F14:F15"/>
    <mergeCell ref="G14:G15"/>
    <mergeCell ref="H14:H15"/>
    <mergeCell ref="I14:I15"/>
    <mergeCell ref="E16:E17"/>
    <mergeCell ref="F16:F17"/>
    <mergeCell ref="G16:G17"/>
    <mergeCell ref="H16:H17"/>
    <mergeCell ref="I16:I17"/>
    <mergeCell ref="A6:A9"/>
    <mergeCell ref="B7:B9"/>
    <mergeCell ref="A11:A19"/>
    <mergeCell ref="B12:B19"/>
    <mergeCell ref="C12:C13"/>
    <mergeCell ref="E12:E13"/>
    <mergeCell ref="F12:F13"/>
    <mergeCell ref="G12:G13"/>
    <mergeCell ref="H12:H13"/>
    <mergeCell ref="I12:I13"/>
    <mergeCell ref="E28:E29"/>
    <mergeCell ref="F28:F29"/>
    <mergeCell ref="G28:G29"/>
    <mergeCell ref="H28:H29"/>
    <mergeCell ref="I28:I29"/>
    <mergeCell ref="A58:D58"/>
    <mergeCell ref="A21:A26"/>
    <mergeCell ref="B24:B26"/>
    <mergeCell ref="B28:B29"/>
    <mergeCell ref="C28:C29"/>
    <mergeCell ref="D28:D29"/>
    <mergeCell ref="A28:A32"/>
    <mergeCell ref="A35:A57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F15"/>
  <sheetViews>
    <sheetView topLeftCell="A6" workbookViewId="0">
      <selection activeCell="D18" sqref="D18"/>
    </sheetView>
  </sheetViews>
  <sheetFormatPr defaultRowHeight="15" x14ac:dyDescent="0.25"/>
  <cols>
    <col min="1" max="1" width="45.140625" customWidth="1"/>
    <col min="2" max="2" width="18.85546875" customWidth="1"/>
    <col min="3" max="3" width="19.28515625" customWidth="1"/>
    <col min="4" max="4" width="19" customWidth="1"/>
    <col min="5" max="5" width="19.140625" customWidth="1"/>
    <col min="6" max="6" width="16.140625" customWidth="1"/>
  </cols>
  <sheetData>
    <row r="1" spans="1:6" ht="19.5" thickBot="1" x14ac:dyDescent="0.35">
      <c r="A1" s="635" t="s">
        <v>275</v>
      </c>
      <c r="B1" s="635"/>
      <c r="C1" s="635"/>
      <c r="D1" s="635"/>
      <c r="E1" s="635"/>
      <c r="F1" s="635"/>
    </row>
    <row r="2" spans="1:6" ht="21" thickBot="1" x14ac:dyDescent="0.3">
      <c r="A2" s="696" t="s">
        <v>3</v>
      </c>
      <c r="B2" s="696" t="s">
        <v>92</v>
      </c>
      <c r="C2" s="696"/>
      <c r="D2" s="696"/>
      <c r="E2" s="696" t="s">
        <v>5</v>
      </c>
      <c r="F2" s="696" t="s">
        <v>25</v>
      </c>
    </row>
    <row r="3" spans="1:6" ht="38.25" thickBot="1" x14ac:dyDescent="0.3">
      <c r="A3" s="696"/>
      <c r="B3" s="95" t="s">
        <v>6</v>
      </c>
      <c r="C3" s="95" t="s">
        <v>176</v>
      </c>
      <c r="D3" s="445" t="s">
        <v>276</v>
      </c>
      <c r="E3" s="696"/>
      <c r="F3" s="696"/>
    </row>
    <row r="4" spans="1:6" ht="21" thickBot="1" x14ac:dyDescent="0.3">
      <c r="A4" s="704" t="s">
        <v>170</v>
      </c>
      <c r="B4" s="704"/>
      <c r="C4" s="704"/>
      <c r="D4" s="704"/>
      <c r="E4" s="704"/>
      <c r="F4" s="704"/>
    </row>
    <row r="5" spans="1:6" ht="43.5" customHeight="1" thickBot="1" x14ac:dyDescent="0.3">
      <c r="A5" s="96" t="s">
        <v>182</v>
      </c>
      <c r="B5" s="98">
        <v>9440084</v>
      </c>
      <c r="C5" s="103">
        <f>D5-B5</f>
        <v>47506.220000000671</v>
      </c>
      <c r="D5" s="98">
        <v>9487590.2200000007</v>
      </c>
      <c r="E5" s="98">
        <v>9026703.4299999997</v>
      </c>
      <c r="F5" s="100">
        <f>E5/D5</f>
        <v>0.95142214415748649</v>
      </c>
    </row>
    <row r="6" spans="1:6" ht="17.25" customHeight="1" thickBot="1" x14ac:dyDescent="0.3">
      <c r="A6" s="705" t="s">
        <v>181</v>
      </c>
      <c r="B6" s="706">
        <v>477703</v>
      </c>
      <c r="C6" s="707">
        <f>D6-B6</f>
        <v>44000</v>
      </c>
      <c r="D6" s="706">
        <v>521703</v>
      </c>
      <c r="E6" s="706">
        <v>519098.78</v>
      </c>
      <c r="F6" s="708">
        <f t="shared" ref="F6" si="0">E6/D6</f>
        <v>0.99500823265344462</v>
      </c>
    </row>
    <row r="7" spans="1:6" ht="18.75" hidden="1" customHeight="1" x14ac:dyDescent="0.25">
      <c r="A7" s="705"/>
      <c r="B7" s="706"/>
      <c r="C7" s="707"/>
      <c r="D7" s="706"/>
      <c r="E7" s="706"/>
      <c r="F7" s="709"/>
    </row>
    <row r="8" spans="1:6" ht="19.5" hidden="1" customHeight="1" thickBot="1" x14ac:dyDescent="0.3">
      <c r="A8" s="705"/>
      <c r="B8" s="706"/>
      <c r="C8" s="707"/>
      <c r="D8" s="706"/>
      <c r="E8" s="706"/>
      <c r="F8" s="709"/>
    </row>
    <row r="9" spans="1:6" ht="26.25" customHeight="1" thickBot="1" x14ac:dyDescent="0.3">
      <c r="A9" s="705"/>
      <c r="B9" s="706"/>
      <c r="C9" s="707"/>
      <c r="D9" s="706"/>
      <c r="E9" s="706"/>
      <c r="F9" s="710"/>
    </row>
    <row r="10" spans="1:6" ht="30.75" customHeight="1" thickBot="1" x14ac:dyDescent="0.3">
      <c r="A10" s="96" t="s">
        <v>179</v>
      </c>
      <c r="B10" s="98">
        <v>1363400</v>
      </c>
      <c r="C10" s="243">
        <f>D10-B10</f>
        <v>242916</v>
      </c>
      <c r="D10" s="98">
        <v>1606316</v>
      </c>
      <c r="E10" s="98">
        <v>460362.16</v>
      </c>
      <c r="F10" s="100">
        <f>E10/D10</f>
        <v>0.28659501617365446</v>
      </c>
    </row>
    <row r="11" spans="1:6" ht="43.5" customHeight="1" thickBot="1" x14ac:dyDescent="0.3">
      <c r="A11" s="96" t="s">
        <v>180</v>
      </c>
      <c r="B11" s="98">
        <v>0</v>
      </c>
      <c r="C11" s="98">
        <v>0</v>
      </c>
      <c r="D11" s="98">
        <v>0</v>
      </c>
      <c r="E11" s="98">
        <v>0</v>
      </c>
      <c r="F11" s="145">
        <v>0</v>
      </c>
    </row>
    <row r="12" spans="1:6" ht="53.25" customHeight="1" thickBot="1" x14ac:dyDescent="0.3">
      <c r="A12" s="97" t="s">
        <v>183</v>
      </c>
      <c r="B12" s="99">
        <f>B11+B10+B6+B5</f>
        <v>11281187</v>
      </c>
      <c r="C12" s="135">
        <f>C11+C10+C6+C5</f>
        <v>334422.22000000067</v>
      </c>
      <c r="D12" s="99">
        <f>D11+D10+D6+D5</f>
        <v>11615609.220000001</v>
      </c>
      <c r="E12" s="99">
        <f>E11+E10+E6+E5</f>
        <v>10006164.369999999</v>
      </c>
      <c r="F12" s="100">
        <f>E12/D12</f>
        <v>0.86144120213438091</v>
      </c>
    </row>
    <row r="13" spans="1:6" ht="26.25" customHeight="1" thickBot="1" x14ac:dyDescent="0.3">
      <c r="A13" s="704" t="s">
        <v>177</v>
      </c>
      <c r="B13" s="704"/>
      <c r="C13" s="704"/>
      <c r="D13" s="704"/>
      <c r="E13" s="704"/>
      <c r="F13" s="704"/>
    </row>
    <row r="14" spans="1:6" ht="36.75" customHeight="1" thickBot="1" x14ac:dyDescent="0.3">
      <c r="A14" s="96" t="s">
        <v>178</v>
      </c>
      <c r="B14" s="99">
        <v>3413000</v>
      </c>
      <c r="C14" s="392">
        <f>D14-B14</f>
        <v>570041.85999999987</v>
      </c>
      <c r="D14" s="99">
        <v>3983041.86</v>
      </c>
      <c r="E14" s="99">
        <v>3966123.67</v>
      </c>
      <c r="F14" s="101">
        <f>E14/D14</f>
        <v>0.99575244484124004</v>
      </c>
    </row>
    <row r="15" spans="1:6" ht="51" customHeight="1" thickBot="1" x14ac:dyDescent="0.3">
      <c r="A15" s="104" t="s">
        <v>162</v>
      </c>
      <c r="B15" s="105">
        <f>B14+B12</f>
        <v>14694187</v>
      </c>
      <c r="C15" s="395">
        <f>C14+C12</f>
        <v>904464.08000000054</v>
      </c>
      <c r="D15" s="105">
        <f>D14+D12</f>
        <v>15598651.08</v>
      </c>
      <c r="E15" s="105">
        <f>E14+E12</f>
        <v>13972288.039999999</v>
      </c>
      <c r="F15" s="106">
        <f>E15/D15</f>
        <v>0.89573694342805954</v>
      </c>
    </row>
  </sheetData>
  <mergeCells count="13">
    <mergeCell ref="A1:F1"/>
    <mergeCell ref="A13:F13"/>
    <mergeCell ref="A6:A9"/>
    <mergeCell ref="B6:B9"/>
    <mergeCell ref="D6:D9"/>
    <mergeCell ref="C6:C9"/>
    <mergeCell ref="E6:E9"/>
    <mergeCell ref="F6:F9"/>
    <mergeCell ref="A2:A3"/>
    <mergeCell ref="B2:D2"/>
    <mergeCell ref="E2:E3"/>
    <mergeCell ref="F2:F3"/>
    <mergeCell ref="A4:F4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I7" sqref="I7"/>
    </sheetView>
  </sheetViews>
  <sheetFormatPr defaultRowHeight="15" x14ac:dyDescent="0.25"/>
  <cols>
    <col min="1" max="1" width="8.140625" customWidth="1"/>
    <col min="2" max="2" width="9.140625" style="152" customWidth="1"/>
    <col min="3" max="3" width="8.5703125" style="152" customWidth="1"/>
    <col min="4" max="4" width="26.28515625" customWidth="1"/>
    <col min="5" max="5" width="13.7109375" customWidth="1"/>
    <col min="6" max="6" width="16.5703125" customWidth="1"/>
    <col min="7" max="7" width="17.5703125" customWidth="1"/>
    <col min="8" max="8" width="14.28515625" customWidth="1"/>
    <col min="9" max="9" width="15.42578125" customWidth="1"/>
  </cols>
  <sheetData>
    <row r="1" spans="1:9" ht="20.25" customHeight="1" x14ac:dyDescent="0.25">
      <c r="A1" s="714" t="s">
        <v>273</v>
      </c>
      <c r="B1" s="714"/>
      <c r="C1" s="714"/>
      <c r="D1" s="714"/>
      <c r="E1" s="714"/>
      <c r="F1" s="714"/>
      <c r="G1" s="714"/>
      <c r="H1" s="714"/>
      <c r="I1" s="714"/>
    </row>
    <row r="2" spans="1:9" ht="39.75" customHeight="1" thickBot="1" x14ac:dyDescent="0.3">
      <c r="A2" s="715"/>
      <c r="B2" s="715"/>
      <c r="C2" s="715"/>
      <c r="D2" s="715"/>
      <c r="E2" s="715"/>
      <c r="F2" s="715"/>
      <c r="G2" s="715"/>
      <c r="H2" s="715"/>
      <c r="I2" s="715"/>
    </row>
    <row r="3" spans="1:9" ht="20.25" customHeight="1" thickTop="1" thickBot="1" x14ac:dyDescent="0.3">
      <c r="A3" s="656" t="s">
        <v>0</v>
      </c>
      <c r="B3" s="716" t="s">
        <v>1</v>
      </c>
      <c r="C3" s="716" t="s">
        <v>2</v>
      </c>
      <c r="D3" s="658" t="s">
        <v>3</v>
      </c>
      <c r="E3" s="660" t="s">
        <v>4</v>
      </c>
      <c r="F3" s="661"/>
      <c r="G3" s="662"/>
      <c r="H3" s="658" t="s">
        <v>5</v>
      </c>
      <c r="I3" s="146" t="s">
        <v>194</v>
      </c>
    </row>
    <row r="4" spans="1:9" ht="38.25" thickBot="1" x14ac:dyDescent="0.3">
      <c r="A4" s="657"/>
      <c r="B4" s="717"/>
      <c r="C4" s="717"/>
      <c r="D4" s="659"/>
      <c r="E4" s="44" t="s">
        <v>6</v>
      </c>
      <c r="F4" s="148" t="s">
        <v>7</v>
      </c>
      <c r="G4" s="148" t="s">
        <v>274</v>
      </c>
      <c r="H4" s="659"/>
      <c r="I4" s="147" t="s">
        <v>195</v>
      </c>
    </row>
    <row r="5" spans="1:9" ht="19.5" thickBot="1" x14ac:dyDescent="0.3">
      <c r="A5" s="150">
        <v>1</v>
      </c>
      <c r="B5" s="151">
        <v>2</v>
      </c>
      <c r="C5" s="151">
        <v>3</v>
      </c>
      <c r="D5" s="46">
        <v>4</v>
      </c>
      <c r="E5" s="46">
        <v>5</v>
      </c>
      <c r="F5" s="46">
        <v>6</v>
      </c>
      <c r="G5" s="46">
        <v>7</v>
      </c>
      <c r="H5" s="46">
        <v>8</v>
      </c>
      <c r="I5" s="47">
        <v>9</v>
      </c>
    </row>
    <row r="6" spans="1:9" s="76" customFormat="1" ht="39.75" customHeight="1" thickTop="1" thickBot="1" x14ac:dyDescent="0.3">
      <c r="A6" s="156">
        <v>851</v>
      </c>
      <c r="B6" s="157"/>
      <c r="C6" s="149"/>
      <c r="D6" s="161" t="s">
        <v>146</v>
      </c>
      <c r="E6" s="153">
        <f>E7+E10</f>
        <v>47000</v>
      </c>
      <c r="F6" s="453">
        <v>40183.040000000001</v>
      </c>
      <c r="G6" s="153">
        <f>G7+G10</f>
        <v>87183.039999999994</v>
      </c>
      <c r="H6" s="153">
        <v>59013.11</v>
      </c>
      <c r="I6" s="159">
        <v>0.67689999999999995</v>
      </c>
    </row>
    <row r="7" spans="1:9" s="76" customFormat="1" ht="26.25" customHeight="1" thickBot="1" x14ac:dyDescent="0.3">
      <c r="A7" s="142"/>
      <c r="B7" s="224">
        <v>85153</v>
      </c>
      <c r="C7" s="2"/>
      <c r="D7" s="50" t="s">
        <v>148</v>
      </c>
      <c r="E7" s="8">
        <f>E8+E9</f>
        <v>2000</v>
      </c>
      <c r="F7" s="8">
        <f>F8+F9</f>
        <v>0</v>
      </c>
      <c r="G7" s="8">
        <f>G8+G9</f>
        <v>2000</v>
      </c>
      <c r="H7" s="8">
        <v>0</v>
      </c>
      <c r="I7" s="17">
        <f>H7/G7</f>
        <v>0</v>
      </c>
    </row>
    <row r="8" spans="1:9" s="76" customFormat="1" ht="26.25" customHeight="1" thickBot="1" x14ac:dyDescent="0.3">
      <c r="A8" s="219"/>
      <c r="B8" s="220"/>
      <c r="C8" s="2">
        <v>4170</v>
      </c>
      <c r="D8" s="50" t="s">
        <v>122</v>
      </c>
      <c r="E8" s="8">
        <v>1000</v>
      </c>
      <c r="F8" s="8">
        <v>0</v>
      </c>
      <c r="G8" s="8">
        <v>1000</v>
      </c>
      <c r="H8" s="8">
        <v>0</v>
      </c>
      <c r="I8" s="17">
        <f t="shared" ref="I8:I15" si="0">H8/G8</f>
        <v>0</v>
      </c>
    </row>
    <row r="9" spans="1:9" s="76" customFormat="1" ht="33.75" customHeight="1" thickBot="1" x14ac:dyDescent="0.3">
      <c r="A9" s="219"/>
      <c r="B9" s="220"/>
      <c r="C9" s="2">
        <v>4240</v>
      </c>
      <c r="D9" s="50" t="s">
        <v>140</v>
      </c>
      <c r="E9" s="8">
        <v>1000</v>
      </c>
      <c r="F9" s="8">
        <v>0</v>
      </c>
      <c r="G9" s="8">
        <v>1000</v>
      </c>
      <c r="H9" s="8">
        <v>0</v>
      </c>
      <c r="I9" s="17">
        <f t="shared" si="0"/>
        <v>0</v>
      </c>
    </row>
    <row r="10" spans="1:9" s="76" customFormat="1" ht="32.25" thickBot="1" x14ac:dyDescent="0.3">
      <c r="A10" s="142"/>
      <c r="B10" s="224">
        <v>85154</v>
      </c>
      <c r="C10" s="2"/>
      <c r="D10" s="50" t="s">
        <v>149</v>
      </c>
      <c r="E10" s="8">
        <v>45000</v>
      </c>
      <c r="F10" s="21">
        <v>40183.040000000001</v>
      </c>
      <c r="G10" s="8">
        <v>85183.039999999994</v>
      </c>
      <c r="H10" s="8">
        <v>59013.11</v>
      </c>
      <c r="I10" s="17">
        <v>0.69279999999999997</v>
      </c>
    </row>
    <row r="11" spans="1:9" s="76" customFormat="1" ht="32.25" thickBot="1" x14ac:dyDescent="0.3">
      <c r="A11" s="219"/>
      <c r="B11" s="220"/>
      <c r="C11" s="2">
        <v>4170</v>
      </c>
      <c r="D11" s="50" t="s">
        <v>122</v>
      </c>
      <c r="E11" s="8">
        <v>20100</v>
      </c>
      <c r="F11" s="8">
        <v>0</v>
      </c>
      <c r="G11" s="8">
        <v>20100</v>
      </c>
      <c r="H11" s="8">
        <v>13980</v>
      </c>
      <c r="I11" s="17">
        <v>0.33729999999999999</v>
      </c>
    </row>
    <row r="12" spans="1:9" s="76" customFormat="1" ht="32.25" thickBot="1" x14ac:dyDescent="0.3">
      <c r="A12" s="219"/>
      <c r="B12" s="220"/>
      <c r="C12" s="2">
        <v>4210</v>
      </c>
      <c r="D12" s="50" t="s">
        <v>111</v>
      </c>
      <c r="E12" s="8">
        <v>18900</v>
      </c>
      <c r="F12" s="21">
        <v>29883.040000000001</v>
      </c>
      <c r="G12" s="8">
        <v>48783.040000000001</v>
      </c>
      <c r="H12" s="8">
        <v>28787.57</v>
      </c>
      <c r="I12" s="17">
        <v>4.3700000000000003E-2</v>
      </c>
    </row>
    <row r="13" spans="1:9" s="76" customFormat="1" ht="16.5" thickBot="1" x14ac:dyDescent="0.3">
      <c r="A13" s="219"/>
      <c r="B13" s="220"/>
      <c r="C13" s="2">
        <v>4300</v>
      </c>
      <c r="D13" s="50" t="s">
        <v>113</v>
      </c>
      <c r="E13" s="8">
        <v>6000</v>
      </c>
      <c r="F13" s="21">
        <v>9200</v>
      </c>
      <c r="G13" s="8">
        <v>15200</v>
      </c>
      <c r="H13" s="8">
        <v>15189.36</v>
      </c>
      <c r="I13" s="17">
        <f t="shared" si="0"/>
        <v>0.99930000000000008</v>
      </c>
    </row>
    <row r="14" spans="1:9" s="76" customFormat="1" ht="16.5" thickBot="1" x14ac:dyDescent="0.3">
      <c r="A14" s="143"/>
      <c r="B14" s="158"/>
      <c r="C14" s="2">
        <v>4430</v>
      </c>
      <c r="D14" s="50" t="s">
        <v>115</v>
      </c>
      <c r="E14" s="8">
        <v>0</v>
      </c>
      <c r="F14" s="21">
        <v>1100</v>
      </c>
      <c r="G14" s="8">
        <v>1100</v>
      </c>
      <c r="H14" s="8">
        <v>1056.18</v>
      </c>
      <c r="I14" s="160">
        <f t="shared" si="0"/>
        <v>0.96016363636363644</v>
      </c>
    </row>
    <row r="15" spans="1:9" s="76" customFormat="1" ht="19.5" customHeight="1" thickBot="1" x14ac:dyDescent="0.3">
      <c r="A15" s="711" t="s">
        <v>91</v>
      </c>
      <c r="B15" s="712"/>
      <c r="C15" s="712"/>
      <c r="D15" s="713"/>
      <c r="E15" s="154">
        <f>E6</f>
        <v>47000</v>
      </c>
      <c r="F15" s="155">
        <f>F6</f>
        <v>40183.040000000001</v>
      </c>
      <c r="G15" s="154">
        <v>87183.039999999994</v>
      </c>
      <c r="H15" s="23">
        <v>59013.11</v>
      </c>
      <c r="I15" s="162">
        <f t="shared" si="0"/>
        <v>0.67688750013764154</v>
      </c>
    </row>
    <row r="16" spans="1:9" ht="15.75" thickTop="1" x14ac:dyDescent="0.25"/>
  </sheetData>
  <mergeCells count="8">
    <mergeCell ref="A15:D15"/>
    <mergeCell ref="A1:I2"/>
    <mergeCell ref="A3:A4"/>
    <mergeCell ref="B3:B4"/>
    <mergeCell ref="C3:C4"/>
    <mergeCell ref="D3:D4"/>
    <mergeCell ref="E3:G3"/>
    <mergeCell ref="H3:H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dochody maqjatkowe-zad.własne</vt:lpstr>
      <vt:lpstr>dochody-zadania zlecone</vt:lpstr>
      <vt:lpstr>dochody bieżące-zadania własne</vt:lpstr>
      <vt:lpstr>przychody i rozchody</vt:lpstr>
      <vt:lpstr>opłata alkoholowa</vt:lpstr>
      <vt:lpstr>przedsięwzięcia</vt:lpstr>
      <vt:lpstr>dotacje-wydatki</vt:lpstr>
      <vt:lpstr>wydatki majątkowe-zadania własn</vt:lpstr>
      <vt:lpstr>wydatki bieżące-zadania własne</vt:lpstr>
      <vt:lpstr>zestawienie dochodów</vt:lpstr>
      <vt:lpstr>wydatki-zadania zlecone</vt:lpstr>
      <vt:lpstr>zestawienie wydatków</vt:lpstr>
      <vt:lpstr>wydatki - opłata alkoholowa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FK</cp:lastModifiedBy>
  <cp:lastPrinted>2018-03-28T08:52:01Z</cp:lastPrinted>
  <dcterms:created xsi:type="dcterms:W3CDTF">2016-08-11T06:29:44Z</dcterms:created>
  <dcterms:modified xsi:type="dcterms:W3CDTF">2018-03-28T11:12:46Z</dcterms:modified>
</cp:coreProperties>
</file>