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15" windowWidth="19995" windowHeight="8190" tabRatio="950" firstSheet="4" activeTab="10"/>
  </bookViews>
  <sheets>
    <sheet name="dochody maqjatkowe-zad.własne" sheetId="1" r:id="rId1"/>
    <sheet name="dochody-zadania zlecone" sheetId="2" r:id="rId2"/>
    <sheet name="dochody bieżące-zadania własne" sheetId="6" r:id="rId3"/>
    <sheet name="przychody i rozchody" sheetId="5" r:id="rId4"/>
    <sheet name="opłata alkoholowa" sheetId="4" r:id="rId5"/>
    <sheet name="przedsięwzięcia" sheetId="7" r:id="rId6"/>
    <sheet name="dotacje-wydatki" sheetId="10" r:id="rId7"/>
    <sheet name="wydatki majątkowe-zadania własn" sheetId="9" r:id="rId8"/>
    <sheet name="wydatki bierzące-zadania własne" sheetId="13" r:id="rId9"/>
    <sheet name="zestawienie dochodów" sheetId="12" r:id="rId10"/>
    <sheet name="wydatki-zadania zlecone" sheetId="3" r:id="rId11"/>
    <sheet name="zestawienie wydatków" sheetId="11" r:id="rId12"/>
    <sheet name="wydatki - opłata alkoholowa" sheetId="14" r:id="rId13"/>
  </sheets>
  <calcPr calcId="162913"/>
</workbook>
</file>

<file path=xl/calcChain.xml><?xml version="1.0" encoding="utf-8"?>
<calcChain xmlns="http://schemas.openxmlformats.org/spreadsheetml/2006/main">
  <c r="F71" i="6" l="1"/>
  <c r="F101" i="13" l="1"/>
  <c r="F38" i="13"/>
  <c r="I102" i="13" l="1"/>
  <c r="D73" i="6" l="1"/>
  <c r="D56" i="6" l="1"/>
  <c r="J51" i="6"/>
  <c r="D14" i="11" l="1"/>
  <c r="D6" i="11"/>
  <c r="D10" i="11"/>
  <c r="D5" i="11"/>
  <c r="F17" i="14"/>
  <c r="I16" i="14"/>
  <c r="I15" i="14"/>
  <c r="I12" i="14"/>
  <c r="I11" i="14"/>
  <c r="G10" i="14"/>
  <c r="F10" i="14"/>
  <c r="E10" i="14"/>
  <c r="I9" i="14"/>
  <c r="I8" i="14"/>
  <c r="H7" i="14"/>
  <c r="G7" i="14"/>
  <c r="G6" i="14" s="1"/>
  <c r="G17" i="14" s="1"/>
  <c r="I17" i="14" s="1"/>
  <c r="F7" i="14"/>
  <c r="E7" i="14"/>
  <c r="E6" i="14"/>
  <c r="E17" i="14" s="1"/>
  <c r="E8" i="12"/>
  <c r="G8" i="12" s="1"/>
  <c r="F7" i="12"/>
  <c r="F10" i="12" s="1"/>
  <c r="D7" i="12"/>
  <c r="D10" i="12" s="1"/>
  <c r="C7" i="12"/>
  <c r="C10" i="12" s="1"/>
  <c r="E6" i="12"/>
  <c r="E5" i="12"/>
  <c r="G5" i="12" s="1"/>
  <c r="I62" i="3"/>
  <c r="I61" i="3"/>
  <c r="I59" i="3"/>
  <c r="I58" i="3"/>
  <c r="E58" i="3"/>
  <c r="I57" i="3"/>
  <c r="H55" i="3"/>
  <c r="I55" i="3" s="1"/>
  <c r="I54" i="3"/>
  <c r="I53" i="3"/>
  <c r="I52" i="3"/>
  <c r="I51" i="3"/>
  <c r="I50" i="3"/>
  <c r="I48" i="3"/>
  <c r="I47" i="3"/>
  <c r="I46" i="3"/>
  <c r="I44" i="3"/>
  <c r="I43" i="3"/>
  <c r="E34" i="3"/>
  <c r="I23" i="3"/>
  <c r="I21" i="3"/>
  <c r="I20" i="3"/>
  <c r="I19" i="3"/>
  <c r="I16" i="3"/>
  <c r="I14" i="3"/>
  <c r="I12" i="3"/>
  <c r="I11" i="3"/>
  <c r="G10" i="3"/>
  <c r="I10" i="3" s="1"/>
  <c r="E10" i="3"/>
  <c r="I9" i="3"/>
  <c r="I8" i="3"/>
  <c r="I7" i="3"/>
  <c r="I6" i="3"/>
  <c r="I5" i="3"/>
  <c r="G8" i="4"/>
  <c r="E8" i="4"/>
  <c r="I7" i="4"/>
  <c r="H6" i="4"/>
  <c r="H5" i="4" s="1"/>
  <c r="E19" i="5"/>
  <c r="D19" i="5"/>
  <c r="E10" i="5"/>
  <c r="D10" i="5"/>
  <c r="E7" i="12" l="1"/>
  <c r="E10" i="12" s="1"/>
  <c r="G10" i="12" s="1"/>
  <c r="I34" i="3"/>
  <c r="I7" i="14"/>
  <c r="G6" i="12"/>
  <c r="E63" i="3"/>
  <c r="G7" i="12"/>
  <c r="H8" i="4"/>
  <c r="I8" i="4" s="1"/>
  <c r="I5" i="4"/>
  <c r="I6" i="4"/>
  <c r="I63" i="3" l="1"/>
  <c r="H254" i="13"/>
  <c r="F254" i="13"/>
  <c r="E254" i="13"/>
  <c r="H110" i="13"/>
  <c r="E110" i="13"/>
  <c r="I248" i="13"/>
  <c r="I57" i="13"/>
  <c r="H269" i="13"/>
  <c r="H266" i="13"/>
  <c r="H263" i="13"/>
  <c r="H259" i="13"/>
  <c r="H249" i="13"/>
  <c r="G250" i="13"/>
  <c r="I250" i="13" s="1"/>
  <c r="H246" i="13"/>
  <c r="H229" i="13"/>
  <c r="H222" i="13"/>
  <c r="H208" i="13"/>
  <c r="H194" i="13"/>
  <c r="H188" i="13"/>
  <c r="H184" i="13"/>
  <c r="H176" i="13"/>
  <c r="H168" i="13"/>
  <c r="H161" i="13"/>
  <c r="H150" i="13"/>
  <c r="H146" i="13"/>
  <c r="H142" i="13"/>
  <c r="H88" i="13"/>
  <c r="H70" i="13"/>
  <c r="H69" i="13" s="1"/>
  <c r="H65" i="13"/>
  <c r="H38" i="13"/>
  <c r="H33" i="13"/>
  <c r="H25" i="13"/>
  <c r="H12" i="13"/>
  <c r="H11" i="13" s="1"/>
  <c r="G269" i="13"/>
  <c r="F263" i="13"/>
  <c r="G267" i="13"/>
  <c r="G266" i="13" s="1"/>
  <c r="G265" i="13"/>
  <c r="I265" i="13" s="1"/>
  <c r="G262" i="13"/>
  <c r="G261" i="13"/>
  <c r="G260" i="13"/>
  <c r="G258" i="13"/>
  <c r="G257" i="13"/>
  <c r="G256" i="13"/>
  <c r="G255" i="13"/>
  <c r="G251" i="13"/>
  <c r="G247" i="13"/>
  <c r="I247" i="13" s="1"/>
  <c r="G244" i="13"/>
  <c r="G233" i="13"/>
  <c r="G232" i="13"/>
  <c r="G227" i="13"/>
  <c r="G225" i="13"/>
  <c r="I225" i="13" s="1"/>
  <c r="G222" i="13"/>
  <c r="G218" i="13"/>
  <c r="G216" i="13"/>
  <c r="I216" i="13" s="1"/>
  <c r="G212" i="13"/>
  <c r="G211" i="13"/>
  <c r="G210" i="13"/>
  <c r="I210" i="13" s="1"/>
  <c r="G209" i="13"/>
  <c r="F194" i="13"/>
  <c r="G207" i="13"/>
  <c r="I207" i="13" s="1"/>
  <c r="G204" i="13"/>
  <c r="G203" i="13"/>
  <c r="I199" i="13"/>
  <c r="G198" i="13"/>
  <c r="I198" i="13" s="1"/>
  <c r="G197" i="13"/>
  <c r="I197" i="13" s="1"/>
  <c r="G196" i="13"/>
  <c r="I196" i="13" s="1"/>
  <c r="G188" i="13"/>
  <c r="G182" i="13"/>
  <c r="G181" i="13"/>
  <c r="I177" i="13"/>
  <c r="F168" i="13"/>
  <c r="G174" i="13"/>
  <c r="G173" i="13"/>
  <c r="G172" i="13"/>
  <c r="G171" i="13"/>
  <c r="I156" i="13"/>
  <c r="G155" i="13"/>
  <c r="I155" i="13" s="1"/>
  <c r="G154" i="13"/>
  <c r="I154" i="13" s="1"/>
  <c r="G153" i="13"/>
  <c r="I153" i="13" s="1"/>
  <c r="G152" i="13"/>
  <c r="I152" i="13" s="1"/>
  <c r="F142" i="13"/>
  <c r="G142" i="13"/>
  <c r="E124" i="13"/>
  <c r="G140" i="13"/>
  <c r="G132" i="13"/>
  <c r="G131" i="13"/>
  <c r="G129" i="13"/>
  <c r="G127" i="13"/>
  <c r="G125" i="13"/>
  <c r="G123" i="13"/>
  <c r="I120" i="13"/>
  <c r="G113" i="13"/>
  <c r="G108" i="13"/>
  <c r="I101" i="13"/>
  <c r="G99" i="13"/>
  <c r="G96" i="13"/>
  <c r="G94" i="13"/>
  <c r="G89" i="13"/>
  <c r="G88" i="13" s="1"/>
  <c r="G87" i="13"/>
  <c r="F70" i="13"/>
  <c r="F69" i="13" s="1"/>
  <c r="G19" i="9"/>
  <c r="G18" i="9" s="1"/>
  <c r="G17" i="9" s="1"/>
  <c r="F18" i="9"/>
  <c r="F17" i="9" s="1"/>
  <c r="G80" i="13"/>
  <c r="G79" i="13"/>
  <c r="G78" i="13"/>
  <c r="I78" i="13" s="1"/>
  <c r="G77" i="13"/>
  <c r="G76" i="13"/>
  <c r="G74" i="13"/>
  <c r="G73" i="13"/>
  <c r="G68" i="13"/>
  <c r="G66" i="13"/>
  <c r="G61" i="13"/>
  <c r="I61" i="13" s="1"/>
  <c r="G59" i="13"/>
  <c r="I59" i="13" s="1"/>
  <c r="G58" i="13"/>
  <c r="I58" i="13" s="1"/>
  <c r="G56" i="13"/>
  <c r="I56" i="13" s="1"/>
  <c r="G54" i="13"/>
  <c r="I54" i="13" s="1"/>
  <c r="G52" i="13"/>
  <c r="G49" i="13"/>
  <c r="G48" i="13"/>
  <c r="G47" i="13"/>
  <c r="G45" i="13"/>
  <c r="G43" i="13"/>
  <c r="G42" i="13"/>
  <c r="G40" i="13"/>
  <c r="G39" i="13"/>
  <c r="G36" i="13"/>
  <c r="G34" i="13"/>
  <c r="G25" i="13"/>
  <c r="F25" i="13"/>
  <c r="G22" i="13"/>
  <c r="G20" i="13"/>
  <c r="G14" i="13"/>
  <c r="G8" i="13"/>
  <c r="E269" i="13"/>
  <c r="E266" i="13"/>
  <c r="E259" i="13"/>
  <c r="E249" i="13"/>
  <c r="E246" i="13"/>
  <c r="E229" i="13"/>
  <c r="E222" i="13"/>
  <c r="E188" i="13"/>
  <c r="E176" i="13"/>
  <c r="E150" i="13"/>
  <c r="E146" i="13"/>
  <c r="E142" i="13"/>
  <c r="G254" i="13" l="1"/>
  <c r="I88" i="13"/>
  <c r="G259" i="13"/>
  <c r="G110" i="13"/>
  <c r="I110" i="13" s="1"/>
  <c r="G146" i="13"/>
  <c r="G194" i="13"/>
  <c r="I222" i="13"/>
  <c r="H252" i="13"/>
  <c r="I195" i="13"/>
  <c r="I215" i="13"/>
  <c r="I267" i="13"/>
  <c r="G246" i="13"/>
  <c r="I246" i="13" s="1"/>
  <c r="G263" i="13"/>
  <c r="I223" i="13"/>
  <c r="G150" i="13"/>
  <c r="G168" i="13"/>
  <c r="F252" i="13"/>
  <c r="G249" i="13"/>
  <c r="I89" i="13"/>
  <c r="I151" i="13"/>
  <c r="I176" i="13"/>
  <c r="G70" i="13"/>
  <c r="G69" i="13" s="1"/>
  <c r="G38" i="13"/>
  <c r="G62" i="13"/>
  <c r="E88" i="13"/>
  <c r="E70" i="13"/>
  <c r="E69" i="13" s="1"/>
  <c r="E65" i="13"/>
  <c r="E38" i="13"/>
  <c r="E33" i="13"/>
  <c r="E12" i="13"/>
  <c r="H24" i="9"/>
  <c r="H23" i="9" s="1"/>
  <c r="G25" i="9"/>
  <c r="G26" i="9"/>
  <c r="F24" i="9"/>
  <c r="F23" i="9" s="1"/>
  <c r="E24" i="9"/>
  <c r="E23" i="9" s="1"/>
  <c r="H12" i="10"/>
  <c r="G14" i="10"/>
  <c r="G13" i="10"/>
  <c r="G12" i="10" s="1"/>
  <c r="F9" i="10"/>
  <c r="G7" i="10"/>
  <c r="E12" i="10"/>
  <c r="I120" i="6"/>
  <c r="I85" i="6"/>
  <c r="I39" i="6"/>
  <c r="H42" i="6"/>
  <c r="I26" i="6"/>
  <c r="H121" i="6"/>
  <c r="H118" i="6"/>
  <c r="H102" i="6"/>
  <c r="H98" i="6"/>
  <c r="H88" i="6"/>
  <c r="H70" i="6"/>
  <c r="F69" i="6"/>
  <c r="H69" i="6" s="1"/>
  <c r="H64" i="6"/>
  <c r="F58" i="6"/>
  <c r="H63" i="6"/>
  <c r="H54" i="6"/>
  <c r="H46" i="6"/>
  <c r="H44" i="6"/>
  <c r="H38" i="6"/>
  <c r="H28" i="6"/>
  <c r="H13" i="6"/>
  <c r="H12" i="6"/>
  <c r="E85" i="6"/>
  <c r="H85" i="6" s="1"/>
  <c r="J64" i="6"/>
  <c r="E39" i="6"/>
  <c r="H5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H48" i="2"/>
  <c r="H25" i="2"/>
  <c r="H23" i="2"/>
  <c r="H20" i="2" s="1"/>
  <c r="H21" i="2"/>
  <c r="H18" i="2"/>
  <c r="H6" i="2"/>
  <c r="H5" i="2" s="1"/>
  <c r="F57" i="2"/>
  <c r="F52" i="2"/>
  <c r="I49" i="2"/>
  <c r="F48" i="2"/>
  <c r="F55" i="2"/>
  <c r="G26" i="2"/>
  <c r="I26" i="2" s="1"/>
  <c r="F25" i="2"/>
  <c r="G25" i="2" s="1"/>
  <c r="G24" i="2"/>
  <c r="I24" i="2" s="1"/>
  <c r="F23" i="2"/>
  <c r="G23" i="2" s="1"/>
  <c r="G22" i="2"/>
  <c r="I22" i="2" s="1"/>
  <c r="F21" i="2"/>
  <c r="F20" i="2" s="1"/>
  <c r="G19" i="2"/>
  <c r="F18" i="2"/>
  <c r="G18" i="2" s="1"/>
  <c r="G13" i="2"/>
  <c r="F12" i="2"/>
  <c r="F11" i="2" s="1"/>
  <c r="G7" i="2"/>
  <c r="F9" i="2"/>
  <c r="F8" i="2" s="1"/>
  <c r="F6" i="2"/>
  <c r="G6" i="2" s="1"/>
  <c r="E12" i="2"/>
  <c r="G11" i="1"/>
  <c r="G10" i="1"/>
  <c r="G7" i="1"/>
  <c r="E5" i="1"/>
  <c r="G24" i="9" l="1"/>
  <c r="F27" i="2"/>
  <c r="G23" i="9"/>
  <c r="I25" i="9"/>
  <c r="F5" i="2"/>
  <c r="G5" i="2" s="1"/>
  <c r="G252" i="13"/>
  <c r="I25" i="2"/>
  <c r="I23" i="2"/>
  <c r="G21" i="2"/>
  <c r="G20" i="2" s="1"/>
  <c r="I20" i="2" s="1"/>
  <c r="G48" i="2"/>
  <c r="I48" i="2" s="1"/>
  <c r="F59" i="2"/>
  <c r="G12" i="2"/>
  <c r="G11" i="2" s="1"/>
  <c r="F14" i="11"/>
  <c r="E12" i="11"/>
  <c r="E15" i="11" s="1"/>
  <c r="C12" i="11"/>
  <c r="C15" i="11" s="1"/>
  <c r="B12" i="11"/>
  <c r="B15" i="11" s="1"/>
  <c r="D12" i="11"/>
  <c r="F6" i="11"/>
  <c r="F5" i="11"/>
  <c r="I271" i="13"/>
  <c r="I269" i="13"/>
  <c r="I266" i="13"/>
  <c r="I264" i="13"/>
  <c r="E263" i="13"/>
  <c r="E252" i="13" s="1"/>
  <c r="I262" i="13"/>
  <c r="I261" i="13"/>
  <c r="I260" i="13"/>
  <c r="I258" i="13"/>
  <c r="I257" i="13"/>
  <c r="I256" i="13"/>
  <c r="I255" i="13"/>
  <c r="I251" i="13"/>
  <c r="I245" i="13"/>
  <c r="I244" i="13"/>
  <c r="I243" i="13"/>
  <c r="I242" i="13"/>
  <c r="I241" i="13"/>
  <c r="I240" i="13"/>
  <c r="I239" i="13"/>
  <c r="I238" i="13"/>
  <c r="I237" i="13"/>
  <c r="I236" i="13"/>
  <c r="I235" i="13"/>
  <c r="I234" i="13"/>
  <c r="I233" i="13"/>
  <c r="I232" i="13"/>
  <c r="I231" i="13"/>
  <c r="I230" i="13"/>
  <c r="G229" i="13"/>
  <c r="I228" i="13"/>
  <c r="I227" i="13"/>
  <c r="H226" i="13"/>
  <c r="G226" i="13"/>
  <c r="F226" i="13"/>
  <c r="E226" i="13"/>
  <c r="H224" i="13"/>
  <c r="G224" i="13"/>
  <c r="F224" i="13"/>
  <c r="E224" i="13"/>
  <c r="E221" i="13" s="1"/>
  <c r="I220" i="13"/>
  <c r="I218" i="13"/>
  <c r="E218" i="13"/>
  <c r="E217" i="13" s="1"/>
  <c r="H217" i="13"/>
  <c r="G217" i="13"/>
  <c r="F217" i="13"/>
  <c r="E214" i="13"/>
  <c r="I213" i="13"/>
  <c r="I212" i="13"/>
  <c r="I211" i="13"/>
  <c r="I209" i="13"/>
  <c r="G208" i="13"/>
  <c r="F208" i="13"/>
  <c r="E208" i="13"/>
  <c r="I206" i="13"/>
  <c r="I205" i="13"/>
  <c r="I204" i="13"/>
  <c r="I203" i="13"/>
  <c r="I202" i="13"/>
  <c r="I201" i="13"/>
  <c r="I200" i="13"/>
  <c r="E194" i="13"/>
  <c r="I193" i="13"/>
  <c r="H192" i="13"/>
  <c r="G192" i="13"/>
  <c r="F192" i="13"/>
  <c r="E192" i="13"/>
  <c r="G191" i="13"/>
  <c r="I191" i="13" s="1"/>
  <c r="H190" i="13"/>
  <c r="F190" i="13"/>
  <c r="E190" i="13"/>
  <c r="I189" i="13"/>
  <c r="I188" i="13"/>
  <c r="I187" i="13"/>
  <c r="H186" i="13"/>
  <c r="G186" i="13"/>
  <c r="F186" i="13"/>
  <c r="E186" i="13"/>
  <c r="I185" i="13"/>
  <c r="I184" i="13"/>
  <c r="F184" i="13"/>
  <c r="I182" i="13"/>
  <c r="I181" i="13"/>
  <c r="H180" i="13"/>
  <c r="G180" i="13"/>
  <c r="F180" i="13"/>
  <c r="E180" i="13"/>
  <c r="I179" i="13"/>
  <c r="E178" i="13"/>
  <c r="I174" i="13"/>
  <c r="I173" i="13"/>
  <c r="I172" i="13"/>
  <c r="I171" i="13"/>
  <c r="I170" i="13"/>
  <c r="I169" i="13"/>
  <c r="E168" i="13"/>
  <c r="I167" i="13"/>
  <c r="I166" i="13"/>
  <c r="H165" i="13"/>
  <c r="G165" i="13"/>
  <c r="F165" i="13"/>
  <c r="E165" i="13"/>
  <c r="I164" i="13"/>
  <c r="I163" i="13"/>
  <c r="I162" i="13"/>
  <c r="G161" i="13"/>
  <c r="F161" i="13"/>
  <c r="F160" i="13" s="1"/>
  <c r="E161" i="13"/>
  <c r="I159" i="13"/>
  <c r="I157" i="13"/>
  <c r="E157" i="13"/>
  <c r="I150" i="13"/>
  <c r="I149" i="13"/>
  <c r="I148" i="13"/>
  <c r="I147" i="13"/>
  <c r="I146" i="13"/>
  <c r="I145" i="13"/>
  <c r="H144" i="13"/>
  <c r="H90" i="13" s="1"/>
  <c r="G144" i="13"/>
  <c r="F144" i="13"/>
  <c r="E144" i="13"/>
  <c r="I143" i="13"/>
  <c r="I140" i="13"/>
  <c r="I139" i="13"/>
  <c r="I138" i="13"/>
  <c r="I137" i="13"/>
  <c r="I136" i="13"/>
  <c r="I135" i="13"/>
  <c r="I134" i="13"/>
  <c r="I132" i="13"/>
  <c r="I131" i="13"/>
  <c r="I130" i="13"/>
  <c r="I129" i="13"/>
  <c r="I128" i="13"/>
  <c r="I127" i="13"/>
  <c r="I125" i="13"/>
  <c r="I123" i="13"/>
  <c r="I122" i="13"/>
  <c r="I121" i="13"/>
  <c r="I119" i="13"/>
  <c r="I118" i="13"/>
  <c r="I117" i="13"/>
  <c r="I116" i="13"/>
  <c r="I115" i="13"/>
  <c r="I114" i="13"/>
  <c r="I113" i="13"/>
  <c r="I112" i="13"/>
  <c r="I111" i="13"/>
  <c r="I108" i="13"/>
  <c r="I107" i="13"/>
  <c r="I106" i="13"/>
  <c r="I105" i="13"/>
  <c r="I104" i="13"/>
  <c r="I103" i="13"/>
  <c r="I100" i="13"/>
  <c r="I99" i="13"/>
  <c r="I97" i="13"/>
  <c r="I96" i="13"/>
  <c r="G95" i="13"/>
  <c r="I94" i="13"/>
  <c r="I92" i="13"/>
  <c r="I87" i="13"/>
  <c r="H86" i="13"/>
  <c r="H85" i="13" s="1"/>
  <c r="G86" i="13"/>
  <c r="G85" i="13" s="1"/>
  <c r="F86" i="13"/>
  <c r="F85" i="13" s="1"/>
  <c r="E86" i="13"/>
  <c r="E85" i="13" s="1"/>
  <c r="I84" i="13"/>
  <c r="H83" i="13"/>
  <c r="H82" i="13" s="1"/>
  <c r="G83" i="13"/>
  <c r="F83" i="13"/>
  <c r="E83" i="13"/>
  <c r="E82" i="13" s="1"/>
  <c r="I81" i="13"/>
  <c r="I80" i="13"/>
  <c r="I79" i="13"/>
  <c r="I77" i="13"/>
  <c r="I76" i="13"/>
  <c r="I75" i="13"/>
  <c r="I74" i="13"/>
  <c r="I73" i="13"/>
  <c r="I71" i="13"/>
  <c r="I70" i="13"/>
  <c r="I69" i="13"/>
  <c r="I68" i="13"/>
  <c r="I67" i="13"/>
  <c r="I66" i="13"/>
  <c r="G65" i="13"/>
  <c r="F65" i="13"/>
  <c r="I64" i="13"/>
  <c r="I63" i="13"/>
  <c r="H62" i="13"/>
  <c r="I62" i="13" s="1"/>
  <c r="E62" i="13"/>
  <c r="H60" i="13"/>
  <c r="G60" i="13"/>
  <c r="F60" i="13"/>
  <c r="E60" i="13"/>
  <c r="E32" i="13" s="1"/>
  <c r="I52" i="13"/>
  <c r="I51" i="13"/>
  <c r="I50" i="13"/>
  <c r="I49" i="13"/>
  <c r="I48" i="13"/>
  <c r="I47" i="13"/>
  <c r="I46" i="13"/>
  <c r="I45" i="13"/>
  <c r="I43" i="13"/>
  <c r="I42" i="13"/>
  <c r="I41" i="13"/>
  <c r="I40" i="13"/>
  <c r="I39" i="13"/>
  <c r="I38" i="13"/>
  <c r="I37" i="13"/>
  <c r="I36" i="13"/>
  <c r="I35" i="13"/>
  <c r="I34" i="13"/>
  <c r="G33" i="13"/>
  <c r="F33" i="13"/>
  <c r="I31" i="13"/>
  <c r="H29" i="13"/>
  <c r="G29" i="13"/>
  <c r="F29" i="13"/>
  <c r="E29" i="13"/>
  <c r="I28" i="13"/>
  <c r="H27" i="13"/>
  <c r="G27" i="13"/>
  <c r="F27" i="13"/>
  <c r="E27" i="13"/>
  <c r="I26" i="13"/>
  <c r="I25" i="13"/>
  <c r="E25" i="13"/>
  <c r="I23" i="13"/>
  <c r="I22" i="13"/>
  <c r="I20" i="13"/>
  <c r="I18" i="13"/>
  <c r="H17" i="13"/>
  <c r="H16" i="13" s="1"/>
  <c r="G17" i="13"/>
  <c r="G16" i="13" s="1"/>
  <c r="F17" i="13"/>
  <c r="E17" i="13"/>
  <c r="E16" i="13" s="1"/>
  <c r="I15" i="13"/>
  <c r="I14" i="13"/>
  <c r="I13" i="13"/>
  <c r="G12" i="13"/>
  <c r="G11" i="13" s="1"/>
  <c r="I11" i="13" s="1"/>
  <c r="F12" i="13"/>
  <c r="F11" i="13" s="1"/>
  <c r="E11" i="13"/>
  <c r="I10" i="13"/>
  <c r="E9" i="13"/>
  <c r="I8" i="13"/>
  <c r="H7" i="13"/>
  <c r="H5" i="13" s="1"/>
  <c r="G7" i="13"/>
  <c r="F7" i="13"/>
  <c r="F5" i="13" s="1"/>
  <c r="E7" i="13"/>
  <c r="I26" i="9"/>
  <c r="I15" i="9"/>
  <c r="H14" i="9"/>
  <c r="G14" i="9"/>
  <c r="G13" i="9" s="1"/>
  <c r="F14" i="9"/>
  <c r="F13" i="9" s="1"/>
  <c r="E14" i="9"/>
  <c r="E13" i="9" s="1"/>
  <c r="I12" i="9"/>
  <c r="H11" i="9"/>
  <c r="H8" i="9" s="1"/>
  <c r="G11" i="9"/>
  <c r="G8" i="9" s="1"/>
  <c r="F11" i="9"/>
  <c r="F8" i="9" s="1"/>
  <c r="E11" i="9"/>
  <c r="E8" i="9" s="1"/>
  <c r="I17" i="10"/>
  <c r="H16" i="10"/>
  <c r="G16" i="10"/>
  <c r="G15" i="10" s="1"/>
  <c r="F16" i="10"/>
  <c r="E16" i="10"/>
  <c r="E15" i="10" s="1"/>
  <c r="H15" i="10"/>
  <c r="F15" i="10"/>
  <c r="I14" i="10"/>
  <c r="I12" i="10"/>
  <c r="E11" i="10"/>
  <c r="H11" i="10"/>
  <c r="G11" i="10"/>
  <c r="F11" i="10"/>
  <c r="I10" i="10"/>
  <c r="H9" i="10"/>
  <c r="H8" i="10" s="1"/>
  <c r="G9" i="10"/>
  <c r="G8" i="10" s="1"/>
  <c r="E9" i="10"/>
  <c r="E8" i="10" s="1"/>
  <c r="F8" i="10"/>
  <c r="I7" i="10"/>
  <c r="H6" i="10"/>
  <c r="G6" i="10"/>
  <c r="G5" i="10" s="1"/>
  <c r="F6" i="10"/>
  <c r="E6" i="10"/>
  <c r="E5" i="10" s="1"/>
  <c r="H5" i="10"/>
  <c r="F5" i="10"/>
  <c r="J121" i="6"/>
  <c r="H120" i="6"/>
  <c r="J120" i="6" s="1"/>
  <c r="E120" i="6"/>
  <c r="J118" i="6"/>
  <c r="J117" i="6"/>
  <c r="J116" i="6"/>
  <c r="I115" i="6"/>
  <c r="I104" i="6" s="1"/>
  <c r="H115" i="6"/>
  <c r="E115" i="6"/>
  <c r="J102" i="6"/>
  <c r="I101" i="6"/>
  <c r="H101" i="6"/>
  <c r="F101" i="6"/>
  <c r="E101" i="6"/>
  <c r="E99" i="6" s="1"/>
  <c r="J98" i="6"/>
  <c r="H96" i="6"/>
  <c r="F96" i="6"/>
  <c r="E96" i="6"/>
  <c r="I93" i="6"/>
  <c r="J92" i="6"/>
  <c r="I91" i="6"/>
  <c r="H91" i="6"/>
  <c r="E91" i="6"/>
  <c r="J90" i="6"/>
  <c r="I89" i="6"/>
  <c r="H89" i="6"/>
  <c r="E89" i="6"/>
  <c r="J88" i="6"/>
  <c r="J85" i="6"/>
  <c r="J84" i="6"/>
  <c r="I83" i="6"/>
  <c r="H83" i="6"/>
  <c r="E83" i="6"/>
  <c r="J76" i="6"/>
  <c r="J75" i="6"/>
  <c r="I74" i="6"/>
  <c r="J70" i="6"/>
  <c r="J69" i="6"/>
  <c r="J68" i="6"/>
  <c r="I67" i="6"/>
  <c r="H67" i="6"/>
  <c r="E67" i="6"/>
  <c r="J63" i="6"/>
  <c r="J62" i="6"/>
  <c r="I58" i="6"/>
  <c r="H58" i="6"/>
  <c r="E58" i="6"/>
  <c r="J54" i="6"/>
  <c r="J50" i="6"/>
  <c r="E49" i="6"/>
  <c r="E48" i="6" s="1"/>
  <c r="J46" i="6"/>
  <c r="I45" i="6"/>
  <c r="E45" i="6"/>
  <c r="J44" i="6"/>
  <c r="J43" i="6"/>
  <c r="J42" i="6"/>
  <c r="J41" i="6"/>
  <c r="J40" i="6"/>
  <c r="J39" i="6"/>
  <c r="J38" i="6"/>
  <c r="J37" i="6"/>
  <c r="J36" i="6"/>
  <c r="J35" i="6"/>
  <c r="J34" i="6"/>
  <c r="J33" i="6"/>
  <c r="I32" i="6"/>
  <c r="H32" i="6"/>
  <c r="E32" i="6"/>
  <c r="J31" i="6"/>
  <c r="J29" i="6"/>
  <c r="J28" i="6"/>
  <c r="J27" i="6"/>
  <c r="E26" i="6"/>
  <c r="J24" i="6"/>
  <c r="J23" i="6"/>
  <c r="I19" i="6"/>
  <c r="H19" i="6"/>
  <c r="E19" i="6"/>
  <c r="I16" i="6"/>
  <c r="I15" i="6" s="1"/>
  <c r="H16" i="6"/>
  <c r="H15" i="6" s="1"/>
  <c r="E16" i="6"/>
  <c r="E15" i="6" s="1"/>
  <c r="J14" i="6"/>
  <c r="J13" i="6"/>
  <c r="J12" i="6"/>
  <c r="I11" i="6"/>
  <c r="H11" i="6"/>
  <c r="H10" i="6" s="1"/>
  <c r="E11" i="6"/>
  <c r="E10" i="6" s="1"/>
  <c r="J8" i="6"/>
  <c r="I7" i="6"/>
  <c r="I6" i="6" s="1"/>
  <c r="H7" i="6"/>
  <c r="H6" i="6" s="1"/>
  <c r="E7" i="6"/>
  <c r="E6" i="6" s="1"/>
  <c r="G58" i="2"/>
  <c r="I58" i="2" s="1"/>
  <c r="G57" i="2"/>
  <c r="I57" i="2" s="1"/>
  <c r="G56" i="2"/>
  <c r="G55" i="2" s="1"/>
  <c r="H55" i="2"/>
  <c r="I53" i="2"/>
  <c r="H52" i="2"/>
  <c r="G52" i="2"/>
  <c r="E52" i="2"/>
  <c r="I51" i="2"/>
  <c r="G50" i="2"/>
  <c r="E50" i="2"/>
  <c r="I19" i="2"/>
  <c r="I18" i="2"/>
  <c r="I17" i="2"/>
  <c r="I16" i="2"/>
  <c r="I15" i="2"/>
  <c r="I14" i="2"/>
  <c r="I13" i="2"/>
  <c r="H12" i="2"/>
  <c r="E11" i="2"/>
  <c r="I10" i="2"/>
  <c r="H9" i="2"/>
  <c r="H8" i="2" s="1"/>
  <c r="G9" i="2"/>
  <c r="E9" i="2"/>
  <c r="E8" i="2" s="1"/>
  <c r="I7" i="2"/>
  <c r="I6" i="2"/>
  <c r="I11" i="1"/>
  <c r="I10" i="1"/>
  <c r="E9" i="1"/>
  <c r="E160" i="13" l="1"/>
  <c r="J99" i="6"/>
  <c r="E27" i="9"/>
  <c r="I56" i="2"/>
  <c r="H27" i="2"/>
  <c r="I15" i="10"/>
  <c r="J71" i="6"/>
  <c r="I57" i="6"/>
  <c r="I5" i="10"/>
  <c r="G18" i="10"/>
  <c r="I16" i="10"/>
  <c r="E175" i="13"/>
  <c r="G9" i="1"/>
  <c r="E17" i="1"/>
  <c r="H18" i="10"/>
  <c r="I18" i="10" s="1"/>
  <c r="H221" i="13"/>
  <c r="I224" i="13"/>
  <c r="I226" i="13"/>
  <c r="F272" i="13"/>
  <c r="I16" i="13"/>
  <c r="H24" i="13"/>
  <c r="I60" i="13"/>
  <c r="H32" i="13"/>
  <c r="I161" i="13"/>
  <c r="G160" i="13"/>
  <c r="I95" i="13"/>
  <c r="G90" i="13"/>
  <c r="I90" i="13" s="1"/>
  <c r="G32" i="13"/>
  <c r="G24" i="13"/>
  <c r="G5" i="13"/>
  <c r="E90" i="13"/>
  <c r="I254" i="13"/>
  <c r="I263" i="13"/>
  <c r="I17" i="13"/>
  <c r="E24" i="13"/>
  <c r="I27" i="13"/>
  <c r="I29" i="13"/>
  <c r="I142" i="13"/>
  <c r="I168" i="13"/>
  <c r="E5" i="13"/>
  <c r="I9" i="13"/>
  <c r="I33" i="13"/>
  <c r="I83" i="13"/>
  <c r="I180" i="13"/>
  <c r="I194" i="13"/>
  <c r="I214" i="13"/>
  <c r="I249" i="13"/>
  <c r="I7" i="13"/>
  <c r="I12" i="13"/>
  <c r="I124" i="13"/>
  <c r="I144" i="13"/>
  <c r="I165" i="13"/>
  <c r="I178" i="13"/>
  <c r="I186" i="13"/>
  <c r="I192" i="13"/>
  <c r="I208" i="13"/>
  <c r="I229" i="13"/>
  <c r="I259" i="13"/>
  <c r="I65" i="13"/>
  <c r="I82" i="13"/>
  <c r="H160" i="13"/>
  <c r="G190" i="13"/>
  <c r="I190" i="13" s="1"/>
  <c r="I8" i="9"/>
  <c r="I11" i="9"/>
  <c r="I14" i="9"/>
  <c r="I24" i="9"/>
  <c r="H13" i="9"/>
  <c r="I23" i="9"/>
  <c r="I11" i="10"/>
  <c r="I8" i="10"/>
  <c r="I9" i="10"/>
  <c r="I6" i="10"/>
  <c r="F18" i="10"/>
  <c r="E18" i="10"/>
  <c r="H57" i="6"/>
  <c r="E57" i="6"/>
  <c r="J48" i="6"/>
  <c r="J67" i="6"/>
  <c r="J115" i="6"/>
  <c r="I18" i="6"/>
  <c r="J11" i="6"/>
  <c r="I10" i="6"/>
  <c r="J91" i="6"/>
  <c r="J83" i="6"/>
  <c r="J96" i="6"/>
  <c r="J101" i="6"/>
  <c r="H104" i="6"/>
  <c r="J104" i="6" s="1"/>
  <c r="E104" i="6"/>
  <c r="H26" i="6"/>
  <c r="J26" i="6" s="1"/>
  <c r="J6" i="6"/>
  <c r="J7" i="6"/>
  <c r="J19" i="6"/>
  <c r="J32" i="6"/>
  <c r="J45" i="6"/>
  <c r="J49" i="6"/>
  <c r="J53" i="6"/>
  <c r="J58" i="6"/>
  <c r="E71" i="6"/>
  <c r="J89" i="6"/>
  <c r="E18" i="6"/>
  <c r="I50" i="2"/>
  <c r="I9" i="2"/>
  <c r="I12" i="2"/>
  <c r="H11" i="2"/>
  <c r="I55" i="2"/>
  <c r="I21" i="2"/>
  <c r="G27" i="2"/>
  <c r="I52" i="2"/>
  <c r="G8" i="2"/>
  <c r="E27" i="2"/>
  <c r="E59" i="2" s="1"/>
  <c r="H9" i="1"/>
  <c r="I85" i="13"/>
  <c r="I86" i="13"/>
  <c r="I217" i="13"/>
  <c r="F12" i="11"/>
  <c r="D15" i="11"/>
  <c r="F15" i="11" s="1"/>
  <c r="F10" i="11"/>
  <c r="H59" i="2" l="1"/>
  <c r="I27" i="2"/>
  <c r="E122" i="6"/>
  <c r="J57" i="6"/>
  <c r="I122" i="6"/>
  <c r="H18" i="6"/>
  <c r="H122" i="6" s="1"/>
  <c r="J10" i="6"/>
  <c r="I11" i="2"/>
  <c r="I9" i="1"/>
  <c r="I17" i="1"/>
  <c r="E272" i="13"/>
  <c r="I91" i="13"/>
  <c r="H272" i="13"/>
  <c r="I32" i="13"/>
  <c r="I24" i="13"/>
  <c r="I221" i="13"/>
  <c r="I175" i="13"/>
  <c r="I13" i="9"/>
  <c r="I27" i="9"/>
  <c r="I5" i="13"/>
  <c r="I252" i="13"/>
  <c r="I160" i="13"/>
  <c r="I8" i="2"/>
  <c r="G59" i="2"/>
  <c r="I59" i="2" s="1"/>
  <c r="J122" i="6" l="1"/>
  <c r="J18" i="6"/>
  <c r="G272" i="13"/>
  <c r="I272" i="13" s="1"/>
</calcChain>
</file>

<file path=xl/sharedStrings.xml><?xml version="1.0" encoding="utf-8"?>
<sst xmlns="http://schemas.openxmlformats.org/spreadsheetml/2006/main" count="645" uniqueCount="265">
  <si>
    <t>Dz.</t>
  </si>
  <si>
    <t>Rozdz.</t>
  </si>
  <si>
    <t>§</t>
  </si>
  <si>
    <t>Nazwa</t>
  </si>
  <si>
    <t>Dochody planowane</t>
  </si>
  <si>
    <t>Wykonanie</t>
  </si>
  <si>
    <t>Wg Uchwały Rady Gminy</t>
  </si>
  <si>
    <t>Zwiększenie zmniejszenie</t>
  </si>
  <si>
    <t>GOSPODARKA MIESZKANIOWA</t>
  </si>
  <si>
    <t>Gospodarka gruntami i nieruchomościami</t>
  </si>
  <si>
    <t>Wpływ z tytułu odpłatnego nabycia prawa własności oraz prawa użytkowania wieczystego nieruchomości</t>
  </si>
  <si>
    <t>OŚWIATA I WYCHOWANIE</t>
  </si>
  <si>
    <t>Gimnazja</t>
  </si>
  <si>
    <t>RAZEM:</t>
  </si>
  <si>
    <t>ROLNICTWO I ŁOWIECTWO</t>
  </si>
  <si>
    <t>Pozostała działalność</t>
  </si>
  <si>
    <t>Dotacje celowe otrzymane z budżetu państwa na realizację zadań bieżących z zakresu administracji rządowej oraz innych zadań zleconych gminie (związkom gmin) ustawami</t>
  </si>
  <si>
    <t>ADMINISTRACJA PUBLICZNA</t>
  </si>
  <si>
    <t>Urzędy Wojewódzkie</t>
  </si>
  <si>
    <t>URZĘDY NACZELNYCH ORGANÓW WŁADZY PAŃSTWOWEJ, KONTROLI I OCHRONY PRAWA ORAZ SĄDOWNICTWA</t>
  </si>
  <si>
    <t>Urzędy naczelnych organów władzy państwowej, kontroli i ochrony prawa</t>
  </si>
  <si>
    <t>Dotacje celowe otrzymane z budżetu państwa na realizację zadań bieżących z zakresu administracji rządowej oraz innych zadań zleconych gminie(związkom gmin) ustawami</t>
  </si>
  <si>
    <t>POMOC SPOŁECZNA</t>
  </si>
  <si>
    <t>Świadczenia rodzinne, świadczenie z funduszu alimentacyjnego oraz składki na ubezpieczenia emerytalne i rentowe z ubezpieczenia społecznego</t>
  </si>
  <si>
    <t>Składki na ubezpieczenie zdrowotne opłacane za osoby pobierające niektóre świadczenia z pomocy społecznej, niektóre świadczenia rodzinne oraz za osoby uczestniczące w zajęciach w centrum integracji społecznej</t>
  </si>
  <si>
    <t>Dotacje celowe otrzymane z budżetu państwa na realizację zadań bieżących z zakresu administracji rządowej oraz innych zadań zleconych gminie ustawami</t>
  </si>
  <si>
    <t>RAZEM DOCHODY– ZADANIA ZLECONE:</t>
  </si>
  <si>
    <t>% Wykonania</t>
  </si>
  <si>
    <t>LEŚNICTWO</t>
  </si>
  <si>
    <t>Dochody z najmu i dzierżawy składników majątkowych Skarbu Państwa, jednostek samorządu terytorialnego lub innych jednostek zaliczanych do sektora finansów publicznych oraz innych umów o podobnym charakterze</t>
  </si>
  <si>
    <t>Wpływy z opłat za zarząd, użytkowanie i użytkowanie wieczyste nieruchomości</t>
  </si>
  <si>
    <t>Pozostałe odsetki</t>
  </si>
  <si>
    <t>Wpływy z usług</t>
  </si>
  <si>
    <t>DZIAŁALNOŚĆ USŁUGOWA</t>
  </si>
  <si>
    <t>Urzędy wojewódzkie</t>
  </si>
  <si>
    <t>Wpływy z różnych opłat</t>
  </si>
  <si>
    <t>Promocja jednostek samorządu terytorialnego</t>
  </si>
  <si>
    <t>DOCHODY OD OSÓB PRAWNYCH, OD OSÓB FIZYCZNYCH I OD INNYCH JEDNOSTEK NIEPOSIADAJĄCYCH OSOBOWOŚCI PRAWNEJ ORAZ WYDATKI ZWIĄZANE Z ICH POBOREM</t>
  </si>
  <si>
    <t>Wpływy podatku dochodowego od osób fizycznych</t>
  </si>
  <si>
    <t>Podatek od działalności gospodarczej osób fizycznych, opłacany w formie karty podatkowej</t>
  </si>
  <si>
    <t>Odsetki od nieterminowych wpłat z tytułu podatków i opłat</t>
  </si>
  <si>
    <t>Wpływy z podatku rolnego, podatku leśnego, podatku od czynności cywilnoprawnych, podatków i opłat lokalnych od osób prawnych i innych jednostek organizacyjnych</t>
  </si>
  <si>
    <t>Podatek od nieruchomości</t>
  </si>
  <si>
    <t>Podatek rolny</t>
  </si>
  <si>
    <t>Podatek leśny</t>
  </si>
  <si>
    <t>Wpływy z podatku rolnego, podatku leśnego, podatku od spadków i darowizn, podatku od czynności cywilnoprawnych oraz podatków i opłat lokalnych od osób fizycznych</t>
  </si>
  <si>
    <t>Podatek od środków transportowych</t>
  </si>
  <si>
    <t>Podatek od spadków i darowizn</t>
  </si>
  <si>
    <t>Podatek od czynności cywilnoprawnych</t>
  </si>
  <si>
    <t>Wpływy z innych opłat stanowiących dochody jednostek samorządu terytorialnego na podstawie ustaw</t>
  </si>
  <si>
    <t>Wpływy z opłaty skarbowej</t>
  </si>
  <si>
    <t>Wpływy z opłaty eksploatacyjnej</t>
  </si>
  <si>
    <t>Wpływy z opłat za zezwolenia na sprzedaż napojów alkoholowych</t>
  </si>
  <si>
    <t>Wpływy z innych lokalnych opłat pobieranych przez jednostki samorządu terytorialnego na podstawie odrębnych ustaw (zajęcie pasa drogowego)</t>
  </si>
  <si>
    <t>Udziały gmin w podatkach stanowiących dochód budżetu państwa</t>
  </si>
  <si>
    <t>Podatek dochodowy od osób fizycznych</t>
  </si>
  <si>
    <t>Podatek dochodowy od osób prawnych</t>
  </si>
  <si>
    <t>RÓŻNE ROZLICZENIA</t>
  </si>
  <si>
    <t>Część oświatowa subwencji ogólnej dla jednostek samorządu terytorialnego</t>
  </si>
  <si>
    <t>Subwencje ogólne z budżetu państwa</t>
  </si>
  <si>
    <t>Różne rozliczenia finansowe</t>
  </si>
  <si>
    <t>Wpływy z różnych dochodów</t>
  </si>
  <si>
    <t>Część równoważąca subwencji ogólnej dla gmin</t>
  </si>
  <si>
    <t>Przedszkola</t>
  </si>
  <si>
    <t>Dotacje celowe otrzymane z budżetu państwa na realizację własnych zadań bieżących gmin (związków gmin)</t>
  </si>
  <si>
    <t>Dotacje otrzymane z państwowych funduszy celowych na realizację zadań bieżących jednostek sektora finansów publicznych</t>
  </si>
  <si>
    <t>Wspieranie rodziny</t>
  </si>
  <si>
    <r>
      <t>Świadczenia rodzinne, świadczenia z funduszu alimentacyjnego oraz składki na ubezpieczenie emerytalne i rentowe z ubezpieczenia</t>
    </r>
    <r>
      <rPr>
        <b/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>społecznego</t>
    </r>
  </si>
  <si>
    <t>Dochody jednostek samorządu terytorialnego związane z realizacją zadań z zakresu administracji rządowej oraz innych zadań zleconych ustawami</t>
  </si>
  <si>
    <t>Zasiłki i pomoc w naturze oraz składki na ubezpieczenia emerytalne i rentowe</t>
  </si>
  <si>
    <t>Zasiłki stałe</t>
  </si>
  <si>
    <t>Ośrodki Pomocy Społecznej</t>
  </si>
  <si>
    <t>Usługi opiekuńcze i specjalistyczne usługi opiekuńcze</t>
  </si>
  <si>
    <t>EDUKACYJNA OPIEKA WYCHOWAWCZA</t>
  </si>
  <si>
    <t>Pomoc materialna dla uczniów</t>
  </si>
  <si>
    <t>GOSPODARKA KOMUNALNA I OCHRONA ŚRODOWISKA</t>
  </si>
  <si>
    <t>Wpływy i wydatki związane z gromadzeniem środków z opłat i kar za korzystanie ze środowiska</t>
  </si>
  <si>
    <t>DOCHODY BIEŻĄCE                                     ZADANIA WŁASNE</t>
  </si>
  <si>
    <t>Lp.</t>
  </si>
  <si>
    <t>TREŚĆ</t>
  </si>
  <si>
    <t>Klasyfikacja</t>
  </si>
  <si>
    <t>Plan</t>
  </si>
  <si>
    <t>1.</t>
  </si>
  <si>
    <t>Kredyty</t>
  </si>
  <si>
    <t>§ 952</t>
  </si>
  <si>
    <t>2.</t>
  </si>
  <si>
    <t>Pożyczki</t>
  </si>
  <si>
    <t>3.</t>
  </si>
  <si>
    <t>PRZYCHODY OGÓŁEM</t>
  </si>
  <si>
    <t>Spłaty kredytów</t>
  </si>
  <si>
    <t>§ 992</t>
  </si>
  <si>
    <t>Spłaty pożyczek</t>
  </si>
  <si>
    <t>Spłata pożyczek otrzymanych na finansowanie zadań zrealizowanych z udziałem  środków pochodzących z budżetu UE</t>
  </si>
  <si>
    <t>§ 963</t>
  </si>
  <si>
    <t>ROZCHODY OGÓŁEM</t>
  </si>
  <si>
    <t>Wpływy z opłat za wydawanie zezwoleń na sprzedaż alkoholu</t>
  </si>
  <si>
    <t>OGÓŁEM:</t>
  </si>
  <si>
    <t>Wydatki planowane</t>
  </si>
  <si>
    <t>Dotacje celowe przekazane dla powiatu na zadania bieżące realizowane na podstawie porozumień między jednostkami samorządu terytorialnego</t>
  </si>
  <si>
    <t>Dotacje celowe przekazane gminie na zadania bieżące zrealizowane na podstawie porozumień między jednostkami samorządu terytorialnego</t>
  </si>
  <si>
    <t>Dotacje celowe przekazane gminie na zadania bieżące realizowane na podstawie porozumień między jednostkami samorządu terytorialnego</t>
  </si>
  <si>
    <t>KULTURA I OCHRONA DZIEDZICTWA NARODOWEGO</t>
  </si>
  <si>
    <t>Domy i ośrodki kultury, świetlice, kluby</t>
  </si>
  <si>
    <t>Dotacja celowe z budżetu na finansowanie  zadań zleconych do realizacji Stowarzyszeniom</t>
  </si>
  <si>
    <t>KULTURA FIZYCZNA</t>
  </si>
  <si>
    <t>Wydatki inwestycyjne jednostek budżetowych</t>
  </si>
  <si>
    <t>TRANSPORT I ŁĄCZNOŚĆ</t>
  </si>
  <si>
    <t>Drogi publiczne gminne</t>
  </si>
  <si>
    <t>Wydatki na zakupy inwestycyjne jednostek budżetowych</t>
  </si>
  <si>
    <t>Urzędy Gmin</t>
  </si>
  <si>
    <t>Ochotnicze Straże Pożarne</t>
  </si>
  <si>
    <t>Domy i ośrodki kultury, świetlice i kluby</t>
  </si>
  <si>
    <t>Wg uchwały Rady Gminy</t>
  </si>
  <si>
    <t>Zmniejszenie zwiększenie</t>
  </si>
  <si>
    <t>Izby Rolnicze</t>
  </si>
  <si>
    <t>Wpłaty gmin na rzecz Izb Rolniczych w wysokości 2% uzyskanych wpływów z podatku rolnego</t>
  </si>
  <si>
    <t>Zakup materiałów i wyposażenia</t>
  </si>
  <si>
    <t>Zakup usług remontowych</t>
  </si>
  <si>
    <t>Zakup usług pozostałych</t>
  </si>
  <si>
    <t>Różne wydatki na rzecz osób fizycznych</t>
  </si>
  <si>
    <t>Różne opłaty i składki</t>
  </si>
  <si>
    <t>Opłata na rzecz budżetów jednostek samorządu terytorialnego</t>
  </si>
  <si>
    <t>Wydatki osobowe niezaliczone do wynagrodzeń</t>
  </si>
  <si>
    <t>Wynagrodzenia osobowe pracowników</t>
  </si>
  <si>
    <t>Dodatkowe wynagrodzenie roczne</t>
  </si>
  <si>
    <t>Składki na ubezpieczenia społeczne</t>
  </si>
  <si>
    <t>Składki na Fundusz Pracy</t>
  </si>
  <si>
    <t>Wynagrodzenia bezosobowe</t>
  </si>
  <si>
    <t>Zakup energii</t>
  </si>
  <si>
    <t>Zakup usług zdrowotnych</t>
  </si>
  <si>
    <t>Opłaty z tytułu zakupu usług telekomunikacyjnych świadczonych w ruchomej publicznej sieci telefonicznej</t>
  </si>
  <si>
    <t>Odpisy na zakładowy fundusz świadczeń socjalnych</t>
  </si>
  <si>
    <t>Plany zagospodarowania przestrzennego</t>
  </si>
  <si>
    <t>Rady Gmin</t>
  </si>
  <si>
    <t>Wydatki osobowe niezliczone do wynagrodzeń</t>
  </si>
  <si>
    <t>Podróże służbowe krajowe</t>
  </si>
  <si>
    <t>Wynagrodzenia agencyjno-prowizyjne</t>
  </si>
  <si>
    <t>BEZPIECZEŃSTWO PUBLICZNE I OCHRONA PRZECIWPOŻAROWA</t>
  </si>
  <si>
    <t>OBSŁUGA DŁUGU PUBLICZNEGO</t>
  </si>
  <si>
    <t>Obsługa papierów wartościowych kredytów i pożyczek jednostek samorządu terytorialnego</t>
  </si>
  <si>
    <t>Odsetki od samorządowych papierów wartościowych lub zaciągniętych przez jednostkę samorządu terytorialnego kredytów i pożyczek</t>
  </si>
  <si>
    <t>Rezerwy ogólne i celowe</t>
  </si>
  <si>
    <t>Rezerwy</t>
  </si>
  <si>
    <t>Szkoły Podstawowe</t>
  </si>
  <si>
    <t>Stypendia dla uczniów</t>
  </si>
  <si>
    <t>Zakup pomocy naukowych, dydaktycznych i książek</t>
  </si>
  <si>
    <t>Zakup środków żywności</t>
  </si>
  <si>
    <t>Dowożenie uczniów do szkół</t>
  </si>
  <si>
    <t>Składki na ubezpieczenie społeczne</t>
  </si>
  <si>
    <t>Dokształcanie i doskonalenie nauczycieli</t>
  </si>
  <si>
    <t>Odpis na zakładowy fundusz świadczeń socjalnych</t>
  </si>
  <si>
    <t>OCHRONA ZDROWIA</t>
  </si>
  <si>
    <t>Lecznictwo ambulatoryjne</t>
  </si>
  <si>
    <t>Zwalczanie narkomanii</t>
  </si>
  <si>
    <t>Przeciwdziałanie alkoholizmowi</t>
  </si>
  <si>
    <t>Wynagrodzenia bezosobowe pracowników</t>
  </si>
  <si>
    <t>Składki na ubezpieczenia zdrowotne opłacane za osoby pobierające niektóre świadczenia z pomocy społecznej, niektóre świadczenia rodzinne oraz za osoby uczestniczące w zajęciach w centrum integracji społecznej</t>
  </si>
  <si>
    <t>Składki na ubezpieczenie zdrowotne</t>
  </si>
  <si>
    <t>Świadczenia społeczne</t>
  </si>
  <si>
    <t>Dodatki mieszkaniowe</t>
  </si>
  <si>
    <t>Odpisy na Zakładowy Fundusz świadczeń socjalnych</t>
  </si>
  <si>
    <t>Oświetlenie ulic, placów i dróg</t>
  </si>
  <si>
    <t>Odpisy na zakładowy Fundusz świadczeń socjalnych</t>
  </si>
  <si>
    <t>Biblioteki</t>
  </si>
  <si>
    <t>Ochrona zabytków i opieka nad zabytkami</t>
  </si>
  <si>
    <t>KULTURA FIZYCZNA I SPORT</t>
  </si>
  <si>
    <t>OGÓŁEM WYDATKI ZADANIA WŁASNE:</t>
  </si>
  <si>
    <t xml:space="preserve">Urzędy naczelnych organów władzy państwowej, kontroli i ochrony prawa </t>
  </si>
  <si>
    <t>Składki na ubezpieczenie zdrowotne opłacane za osoby pobierające niektóre świadczenia z pomocy społecznej, niektóre świadczenia rodzinne oraz za osoby uczestniczące zajęciach w centrum integracji społecznej</t>
  </si>
  <si>
    <t>OGÓŁEM WYDATKI:</t>
  </si>
  <si>
    <t>Zakłady Gospodarki Komunalnej</t>
  </si>
  <si>
    <t xml:space="preserve">Dochody z najmu i dzierżawy składników majątkowych </t>
  </si>
  <si>
    <t xml:space="preserve">Dotacja celowa w ramach programów finansowanych z udziałem środków europejskich oraz środków, o których mowa w art.. 5 ust. 1 pkt. 3 oraz ust.3 pkt 5 i 6 ustawy, lub płatności w ramach budżetu środków europejskich </t>
  </si>
  <si>
    <t>OGÓŁEM WYDATKI MAJATKOWE:</t>
  </si>
  <si>
    <t>OGÓŁEM DOTACJE:</t>
  </si>
  <si>
    <t>OGÓŁEM WYDATKI ZADANIA ZLECONE:</t>
  </si>
  <si>
    <t>Rodziny zastępcze</t>
  </si>
  <si>
    <t>Zakłady gospodarki komunalnej</t>
  </si>
  <si>
    <t>Opłaty za administrowanie i czynsze za budynki, lokale i pomieszczenia garażowe</t>
  </si>
  <si>
    <t>ZADANIA WŁASNE:</t>
  </si>
  <si>
    <t>Dochody bieżące</t>
  </si>
  <si>
    <t>Dochody majątkowe</t>
  </si>
  <si>
    <t>OGÓŁEM DOCHODY:</t>
  </si>
  <si>
    <t>%Wykonania</t>
  </si>
  <si>
    <t>DOCHODY                                       ZADANIA ZLECONE:</t>
  </si>
  <si>
    <t>Zwiększenie Zmniejszenie</t>
  </si>
  <si>
    <t>ZADANIA ZLECONE:</t>
  </si>
  <si>
    <t>Wydatki bieżące</t>
  </si>
  <si>
    <t>wydatki majątkowe</t>
  </si>
  <si>
    <t>wydatki majątkowe wynikające z porozumień z j.s.t</t>
  </si>
  <si>
    <t>wydatki bieżące wynikające z porozumień z j.s.t.</t>
  </si>
  <si>
    <t>wydatki bieżące</t>
  </si>
  <si>
    <t>RAZEM WYDATKI                                     ZADANIA WŁASNE:</t>
  </si>
  <si>
    <t>Koszty postepowania sadowego i prokuratorskiego</t>
  </si>
  <si>
    <t>Realizacja zadań wymagających stosowania spejalnej organizacji nauki i metod pracy dla dzieci i mlodzieży w szkołach podstawowych, gimnazjach, liceach ogólnokształcacych, liceach profilowanych i szkołach zawodowych oraz szkołach artystycznych</t>
  </si>
  <si>
    <t>Skladki na ubezpeczenia społeczne</t>
  </si>
  <si>
    <t>Rózne opłaty i składki</t>
  </si>
  <si>
    <t>Wpływy i wydatki związane z gromadzeniem środków z opłat i kar za korzysanie ze środowiska</t>
  </si>
  <si>
    <t>Wybory Prezydenta Rzeczypospolitej Polskiej</t>
  </si>
  <si>
    <t>Wybory do rad gmin, rad powiatow i sejmików województw oraz referenda gminne, powiatowe i wojewódzkie</t>
  </si>
  <si>
    <t>Rózne wydatki na rzecz osób fizycznych</t>
  </si>
  <si>
    <t xml:space="preserve">TRANSPORT I ŁĄCZNOŚĆ </t>
  </si>
  <si>
    <t>Wybory do rad gmin, rad powiatów i sejmików województw oraz referenda gminne, powiatowe i wojewódzkie</t>
  </si>
  <si>
    <t>§ 957</t>
  </si>
  <si>
    <t>Inne źródła (nadwyżka z lat ubiegłych)</t>
  </si>
  <si>
    <t>Kwalifikacja wojskowa</t>
  </si>
  <si>
    <t>%</t>
  </si>
  <si>
    <t>Wykonania</t>
  </si>
  <si>
    <t>DOCHODY  ZADANIA WŁASNE:</t>
  </si>
  <si>
    <t>Wybory do Sejmu i Senatu</t>
  </si>
  <si>
    <t>Dotacje celowe otrzymane z budżetu państwa na realizację zadań bieżących z zakrsu administracji rządowej oraz innych zadań zleconych gminie (związkom gmin) ustawami</t>
  </si>
  <si>
    <t>Realizacja zadań wymagających stosowania specjalnej organizacji nauki i metod pracy dla dzieci w przedszkloach, oddziałach przedszkolnych, w szkołach podstawowych i innych formach wychowania przedszkolnego</t>
  </si>
  <si>
    <t>Szkoly podstawowe</t>
  </si>
  <si>
    <t xml:space="preserve">Realizacja zadań wymagających stosowania specjalnej organizacji nauki i metod pracy dla dzieci w przedszkolach, oddziałach przedszkolnych w szkołach odstawowych i innych formach wychowania przedszkolnego </t>
  </si>
  <si>
    <t>Domy pomocy społecznej</t>
  </si>
  <si>
    <t xml:space="preserve">Zakup usług pozostałych </t>
  </si>
  <si>
    <t>Szkoły podstawowe</t>
  </si>
  <si>
    <t>Zakup środków dydaktycznych i książek</t>
  </si>
  <si>
    <t>Dotacja podmiotowa z budżetu dla samorządowej instytucji kultury</t>
  </si>
  <si>
    <t>Wpływy z podatku od czynności cywilnoprawnych</t>
  </si>
  <si>
    <t>Wpłaty na Państwowy Fundusz Rehabilitacji Osób Niepełnosprawnych</t>
  </si>
  <si>
    <t>Dotacje celowe przekazane z budżetu państwa na realizację inwestycji  i zakupów inwestycyjnych  własnych gmin (związków gmin)</t>
  </si>
  <si>
    <t>Realizacja zadań wymagających stosowania specjalnej organizacji nauki i metod pracy</t>
  </si>
  <si>
    <t>Świadczenie wychowawcze</t>
  </si>
  <si>
    <t>Dotacje celowe otrzymane z budżetu państwa na zadania bieżące z zakresu administracji rządowej zlecone gminom (związkom gmin, związkom powiatowo-gminnym), związane z realizacją świadczenia wychowawczego stanowiącego pomoc państwa w wychowywaniu dzieci</t>
  </si>
  <si>
    <t>Wpływ z opłat za korzystanie z wychowania przedszkolnego</t>
  </si>
  <si>
    <t>Wpływy z opłat za korzystanie z wyzywienia w jednostkach realizujących zadania z zakresu wychowania przedszkolnego</t>
  </si>
  <si>
    <t>Wpłaty jednostek samorzadu terytorialnego do budżetu państwa</t>
  </si>
  <si>
    <t>Gospodarka odpadami</t>
  </si>
  <si>
    <t>Ochrona powietrza atmosferycznego i klimatu</t>
  </si>
  <si>
    <t>Zadania z zakresu geodezji i kartografii</t>
  </si>
  <si>
    <t>Szkolenie pracowników niebędących członkami korpusu służby cywilnej</t>
  </si>
  <si>
    <t>Bezpieczeństwo publiczne i ochrona przeciwpozarowa</t>
  </si>
  <si>
    <t>Ochotnicze straże pożarne</t>
  </si>
  <si>
    <t>Dotacja celowa z budzetu na finansowanie lub dofiannsowanie kosztów realizacji inwestycji i zakupów inwestycyjnych jednostek nie zalicznych do sektora finansów publicznych</t>
  </si>
  <si>
    <t>Kary i odszkodowania wypłacone na rzecz osób prawnych i innych jednostek organizacyjnych</t>
  </si>
  <si>
    <t>Zakupmateriałów i wyposażenia</t>
  </si>
  <si>
    <t>Realizacja zadań wymagających stosowania specjalnej organizacji nauki i metod pracy dla dzieci i młodzieży w szkołach podstawowych, gimazjach, liceach ogólnokształcących, liceach profilowanych i szkołach zawodowych  oraz szkołach artystycznych</t>
  </si>
  <si>
    <t>Świadczenia wychowawcze</t>
  </si>
  <si>
    <t>Skladki na ubezpieczenie społeczne</t>
  </si>
  <si>
    <t>Szkolenie pracowników niebędacych czlonkami korpusu słuzby cywilnej</t>
  </si>
  <si>
    <t>Świadczenia socjalne</t>
  </si>
  <si>
    <t>REALIZACJA WYDATKÓW BIEŻĄCYCH (ZADANIA ZLECONE) ZA   2016 ROKU</t>
  </si>
  <si>
    <t>DOCHODY BIEŻĄCE - ZADANIA ZLECONE ZA  2016 ROK</t>
  </si>
  <si>
    <t>Stan na dzień 31.12.2016</t>
  </si>
  <si>
    <t>DOCHODY MAJĄTKOWE - ZADANIA WŁASNE ZA 2016 ROK</t>
  </si>
  <si>
    <t>PRZYCHODY I ROZCHODY BUDŻETU ZA  2016 ROK</t>
  </si>
  <si>
    <t>REALIZACJA DOCHODÓW Z OPŁAT ZA WYDANIE ZEZWOLENIA NA SPRZEDAŻ NAPOJÓW ALKOHOLOWYCH ORAZ ZA KORZYSTANIE Z TYCH ZEZWOLEŃ W 2016 ROKU</t>
  </si>
  <si>
    <t>ROLNICTWO I ŁOWICTWO</t>
  </si>
  <si>
    <t xml:space="preserve">REALIZACJA WYDATKÓW MAJĄTKOWYCH ( ZADANIA WŁASNE) ZA 2016 ROK </t>
  </si>
  <si>
    <t>Infrastruktura wodociagowa i sanitacyjna wsi</t>
  </si>
  <si>
    <t>REALIZACJA WYDATKÓW GMINNEGO PROGRAMU PROFILAKTYKI I ROZWIĄZYWANIA PROBLEMÓW ALKOHOLOWYCH ORAZ GMINNEGO PROGRAMU PRZECIWDZIAŁANIA NARKOMANII W 2016 ROKU</t>
  </si>
  <si>
    <t>Stan na dzień 31.12.2016r.</t>
  </si>
  <si>
    <t>DOCHODY BIEŻĄCE - ZADANIA WŁASNE ZA  2016 rok</t>
  </si>
  <si>
    <t>Stan na dzień 31.12.2016 r.</t>
  </si>
  <si>
    <t>REALIZACJA UDZIELONYCH DOTACJI Z BUDZETU GMINY ZA  2016 ROK ( WYDATKI)</t>
  </si>
  <si>
    <t>ZESTAWIENIE WYKONANIA DOCHODÓW ZA 2016 ROKU</t>
  </si>
  <si>
    <t>ZESTAWIENIE WYKONANIA WYDATKÓW ZA 2016 ROK</t>
  </si>
  <si>
    <t>Stan na 31.12.2016</t>
  </si>
  <si>
    <t>REALIZACJA WYDATKÓW BIEŻĄCYCH (ZADANIA WŁASNE) ZA 2016 ROK</t>
  </si>
  <si>
    <t>Stypendia dla uczniow</t>
  </si>
  <si>
    <t>Inne formy pomocy dla uczniów</t>
  </si>
  <si>
    <t xml:space="preserve">Zakup uslug pozostałych </t>
  </si>
  <si>
    <t>Uzupełnienie subwencji ogólnej dla jednostek samorzadu terytorialnego</t>
  </si>
  <si>
    <t>Środki na uzupełnienie dochodów gmin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</si>
</sst>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z_ł_-;\-* #,##0.00\ _z_ł_-;_-* &quot;-&quot;??\ _z_ł_-;_-@_-"/>
    <numFmt numFmtId="164" formatCode="000"/>
    <numFmt numFmtId="165" formatCode="\+#,##0.00"/>
    <numFmt numFmtId="166" formatCode="00000"/>
    <numFmt numFmtId="167" formatCode="0000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9">
    <border>
      <left/>
      <right/>
      <top/>
      <bottom/>
      <diagonal/>
    </border>
    <border>
      <left style="double">
        <color indexed="64"/>
      </left>
      <right style="medium">
        <color rgb="FF000000"/>
      </right>
      <top style="double">
        <color indexed="64"/>
      </top>
      <bottom/>
      <diagonal/>
    </border>
    <border>
      <left style="double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double">
        <color indexed="64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double">
        <color indexed="64"/>
      </top>
      <bottom style="medium">
        <color rgb="FF000000"/>
      </bottom>
      <diagonal/>
    </border>
    <border>
      <left/>
      <right style="double">
        <color indexed="64"/>
      </right>
      <top/>
      <bottom style="medium">
        <color rgb="FF000000"/>
      </bottom>
      <diagonal/>
    </border>
    <border>
      <left style="double">
        <color indexed="64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rgb="FF000000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rgb="FF000000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rgb="FF000000"/>
      </left>
      <right style="medium">
        <color rgb="FF000000"/>
      </right>
      <top style="double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double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uble">
        <color indexed="64"/>
      </right>
      <top style="medium">
        <color rgb="FF000000"/>
      </top>
      <bottom/>
      <diagonal/>
    </border>
    <border>
      <left style="medium">
        <color rgb="FF000000"/>
      </left>
      <right style="double">
        <color indexed="64"/>
      </right>
      <top/>
      <bottom style="medium">
        <color rgb="FF000000"/>
      </bottom>
      <diagonal/>
    </border>
    <border>
      <left style="double">
        <color indexed="64"/>
      </left>
      <right/>
      <top style="medium">
        <color rgb="FF000000"/>
      </top>
      <bottom style="double">
        <color indexed="64"/>
      </bottom>
      <diagonal/>
    </border>
    <border>
      <left/>
      <right/>
      <top style="medium">
        <color rgb="FF000000"/>
      </top>
      <bottom style="double">
        <color indexed="64"/>
      </bottom>
      <diagonal/>
    </border>
    <border>
      <left/>
      <right style="medium">
        <color rgb="FF000000"/>
      </right>
      <top style="medium">
        <color rgb="FF000000"/>
      </top>
      <bottom style="double">
        <color indexed="64"/>
      </bottom>
      <diagonal/>
    </border>
    <border>
      <left style="medium">
        <color rgb="FF000000"/>
      </left>
      <right style="double">
        <color indexed="64"/>
      </right>
      <top style="double">
        <color indexed="64"/>
      </top>
      <bottom/>
      <diagonal/>
    </border>
    <border>
      <left style="medium">
        <color rgb="FF000000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double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double">
        <color indexed="64"/>
      </right>
      <top style="medium">
        <color rgb="FF000000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rgb="FF000000"/>
      </left>
      <right style="double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rgb="FF000000"/>
      </left>
      <right style="medium">
        <color rgb="FF000000"/>
      </right>
      <top/>
      <bottom style="double">
        <color indexed="64"/>
      </bottom>
      <diagonal/>
    </border>
  </borders>
  <cellStyleXfs count="1">
    <xf numFmtId="0" fontId="0" fillId="0" borderId="0"/>
  </cellStyleXfs>
  <cellXfs count="585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7" xfId="0" applyFont="1" applyBorder="1" applyAlignment="1">
      <alignment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vertical="center" wrapText="1"/>
    </xf>
    <xf numFmtId="164" fontId="3" fillId="0" borderId="31" xfId="0" applyNumberFormat="1" applyFont="1" applyBorder="1" applyAlignment="1">
      <alignment horizontal="center" vertical="top" wrapText="1"/>
    </xf>
    <xf numFmtId="0" fontId="3" fillId="0" borderId="31" xfId="0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center" vertical="center" wrapText="1"/>
    </xf>
    <xf numFmtId="4" fontId="6" fillId="0" borderId="2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" fontId="2" fillId="0" borderId="27" xfId="0" applyNumberFormat="1" applyFont="1" applyBorder="1" applyAlignment="1">
      <alignment horizontal="center" vertical="center" wrapText="1"/>
    </xf>
    <xf numFmtId="4" fontId="2" fillId="0" borderId="32" xfId="0" applyNumberFormat="1" applyFont="1" applyBorder="1" applyAlignment="1">
      <alignment horizontal="center" vertical="center" wrapText="1"/>
    </xf>
    <xf numFmtId="10" fontId="3" fillId="0" borderId="6" xfId="0" applyNumberFormat="1" applyFont="1" applyBorder="1" applyAlignment="1">
      <alignment horizontal="center" vertical="center" wrapText="1"/>
    </xf>
    <xf numFmtId="10" fontId="2" fillId="0" borderId="6" xfId="0" applyNumberFormat="1" applyFont="1" applyBorder="1" applyAlignment="1">
      <alignment horizontal="center" vertical="center" wrapText="1"/>
    </xf>
    <xf numFmtId="10" fontId="2" fillId="0" borderId="33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horizontal="center"/>
    </xf>
    <xf numFmtId="165" fontId="3" fillId="0" borderId="4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165" fontId="6" fillId="0" borderId="26" xfId="0" applyNumberFormat="1" applyFont="1" applyBorder="1" applyAlignment="1">
      <alignment horizontal="center" vertical="center" wrapText="1"/>
    </xf>
    <xf numFmtId="4" fontId="4" fillId="4" borderId="12" xfId="0" applyNumberFormat="1" applyFont="1" applyFill="1" applyBorder="1" applyAlignment="1">
      <alignment horizontal="center" vertical="center" wrapText="1"/>
    </xf>
    <xf numFmtId="10" fontId="3" fillId="0" borderId="9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0" xfId="0" applyFont="1" applyBorder="1" applyAlignment="1">
      <alignment vertical="center" wrapText="1"/>
    </xf>
    <xf numFmtId="0" fontId="2" fillId="0" borderId="40" xfId="0" applyFont="1" applyBorder="1" applyAlignment="1">
      <alignment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39" xfId="0" applyFont="1" applyBorder="1" applyAlignment="1">
      <alignment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top" wrapText="1"/>
    </xf>
    <xf numFmtId="0" fontId="3" fillId="0" borderId="45" xfId="0" applyFont="1" applyBorder="1" applyAlignment="1">
      <alignment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26" xfId="0" applyFont="1" applyBorder="1" applyAlignment="1">
      <alignment vertical="center" wrapText="1"/>
    </xf>
    <xf numFmtId="0" fontId="2" fillId="0" borderId="45" xfId="0" applyFont="1" applyBorder="1" applyAlignment="1">
      <alignment vertical="center" wrapText="1"/>
    </xf>
    <xf numFmtId="0" fontId="2" fillId="0" borderId="26" xfId="0" applyFont="1" applyBorder="1" applyAlignment="1">
      <alignment horizontal="center" vertical="top" wrapText="1"/>
    </xf>
    <xf numFmtId="0" fontId="3" fillId="0" borderId="26" xfId="0" applyFont="1" applyBorder="1" applyAlignment="1">
      <alignment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6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top" wrapText="1"/>
    </xf>
    <xf numFmtId="4" fontId="3" fillId="0" borderId="26" xfId="0" applyNumberFormat="1" applyFont="1" applyBorder="1" applyAlignment="1">
      <alignment horizontal="center" vertical="center" wrapText="1"/>
    </xf>
    <xf numFmtId="0" fontId="2" fillId="0" borderId="62" xfId="0" applyFont="1" applyBorder="1" applyAlignment="1">
      <alignment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top" wrapText="1"/>
    </xf>
    <xf numFmtId="10" fontId="3" fillId="0" borderId="26" xfId="0" applyNumberFormat="1" applyFont="1" applyBorder="1" applyAlignment="1">
      <alignment horizontal="center" vertical="center" wrapText="1"/>
    </xf>
    <xf numFmtId="0" fontId="1" fillId="0" borderId="0" xfId="0" applyFont="1"/>
    <xf numFmtId="4" fontId="2" fillId="0" borderId="42" xfId="0" applyNumberFormat="1" applyFont="1" applyBorder="1" applyAlignment="1">
      <alignment horizontal="center" vertical="center" wrapText="1"/>
    </xf>
    <xf numFmtId="4" fontId="3" fillId="0" borderId="40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horizontal="center"/>
    </xf>
    <xf numFmtId="0" fontId="2" fillId="0" borderId="44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167" fontId="2" fillId="0" borderId="40" xfId="0" applyNumberFormat="1" applyFont="1" applyBorder="1" applyAlignment="1">
      <alignment horizontal="center" vertical="center" wrapText="1"/>
    </xf>
    <xf numFmtId="4" fontId="3" fillId="4" borderId="12" xfId="0" applyNumberFormat="1" applyFont="1" applyFill="1" applyBorder="1" applyAlignment="1">
      <alignment horizontal="center" vertical="center" wrapText="1"/>
    </xf>
    <xf numFmtId="165" fontId="3" fillId="4" borderId="12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top" wrapText="1"/>
    </xf>
    <xf numFmtId="4" fontId="5" fillId="0" borderId="4" xfId="0" applyNumberFormat="1" applyFont="1" applyBorder="1" applyAlignment="1">
      <alignment horizontal="center" vertical="top" wrapText="1"/>
    </xf>
    <xf numFmtId="10" fontId="4" fillId="0" borderId="6" xfId="0" applyNumberFormat="1" applyFont="1" applyBorder="1" applyAlignment="1">
      <alignment horizontal="center" vertical="top" wrapText="1"/>
    </xf>
    <xf numFmtId="10" fontId="4" fillId="4" borderId="6" xfId="0" applyNumberFormat="1" applyFont="1" applyFill="1" applyBorder="1" applyAlignment="1">
      <alignment horizontal="center" vertical="top" wrapText="1"/>
    </xf>
    <xf numFmtId="4" fontId="4" fillId="2" borderId="40" xfId="0" applyNumberFormat="1" applyFont="1" applyFill="1" applyBorder="1" applyAlignment="1">
      <alignment horizontal="center" vertical="center" wrapText="1"/>
    </xf>
    <xf numFmtId="4" fontId="4" fillId="4" borderId="26" xfId="0" applyNumberFormat="1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6" xfId="0" applyFont="1" applyBorder="1" applyAlignment="1">
      <alignment vertical="center" wrapText="1"/>
    </xf>
    <xf numFmtId="0" fontId="0" fillId="0" borderId="0" xfId="0" applyAlignment="1">
      <alignment vertical="center"/>
    </xf>
    <xf numFmtId="4" fontId="2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horizontal="center" vertical="center"/>
    </xf>
    <xf numFmtId="0" fontId="3" fillId="4" borderId="26" xfId="0" applyFont="1" applyFill="1" applyBorder="1" applyAlignment="1">
      <alignment horizontal="center" vertical="center" wrapText="1"/>
    </xf>
    <xf numFmtId="4" fontId="3" fillId="4" borderId="26" xfId="0" applyNumberFormat="1" applyFont="1" applyFill="1" applyBorder="1" applyAlignment="1">
      <alignment horizontal="center" vertical="center" wrapText="1"/>
    </xf>
    <xf numFmtId="10" fontId="2" fillId="4" borderId="26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165" fontId="3" fillId="4" borderId="26" xfId="0" applyNumberFormat="1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10" fontId="3" fillId="4" borderId="26" xfId="0" applyNumberFormat="1" applyFont="1" applyFill="1" applyBorder="1" applyAlignment="1">
      <alignment horizontal="center" vertical="center" wrapText="1"/>
    </xf>
    <xf numFmtId="0" fontId="2" fillId="0" borderId="2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4" fontId="0" fillId="0" borderId="0" xfId="0" applyNumberFormat="1"/>
    <xf numFmtId="0" fontId="4" fillId="2" borderId="26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4" fontId="5" fillId="0" borderId="26" xfId="0" applyNumberFormat="1" applyFont="1" applyBorder="1" applyAlignment="1">
      <alignment horizontal="center" vertical="center" wrapText="1"/>
    </xf>
    <xf numFmtId="4" fontId="4" fillId="0" borderId="26" xfId="0" applyNumberFormat="1" applyFont="1" applyBorder="1" applyAlignment="1">
      <alignment horizontal="right" vertical="center" wrapText="1"/>
    </xf>
    <xf numFmtId="10" fontId="5" fillId="0" borderId="26" xfId="0" applyNumberFormat="1" applyFont="1" applyBorder="1" applyAlignment="1">
      <alignment horizontal="center" vertical="center" wrapText="1"/>
    </xf>
    <xf numFmtId="10" fontId="4" fillId="0" borderId="26" xfId="0" applyNumberFormat="1" applyFont="1" applyBorder="1" applyAlignment="1">
      <alignment horizontal="center" vertical="center" wrapText="1"/>
    </xf>
    <xf numFmtId="10" fontId="12" fillId="2" borderId="26" xfId="0" applyNumberFormat="1" applyFont="1" applyFill="1" applyBorder="1" applyAlignment="1">
      <alignment horizontal="center" vertical="center" wrapText="1"/>
    </xf>
    <xf numFmtId="165" fontId="5" fillId="0" borderId="26" xfId="0" applyNumberFormat="1" applyFont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4" fontId="12" fillId="4" borderId="26" xfId="0" applyNumberFormat="1" applyFont="1" applyFill="1" applyBorder="1" applyAlignment="1">
      <alignment horizontal="right" vertical="center" wrapText="1"/>
    </xf>
    <xf numFmtId="10" fontId="4" fillId="4" borderId="26" xfId="0" applyNumberFormat="1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4" fontId="12" fillId="2" borderId="26" xfId="0" applyNumberFormat="1" applyFont="1" applyFill="1" applyBorder="1" applyAlignment="1">
      <alignment horizontal="center" vertical="center" wrapText="1"/>
    </xf>
    <xf numFmtId="167" fontId="2" fillId="0" borderId="45" xfId="0" applyNumberFormat="1" applyFont="1" applyBorder="1" applyAlignment="1">
      <alignment horizontal="center" vertical="center" wrapText="1"/>
    </xf>
    <xf numFmtId="167" fontId="3" fillId="0" borderId="40" xfId="0" applyNumberFormat="1" applyFont="1" applyBorder="1" applyAlignment="1">
      <alignment horizontal="center" vertical="center" wrapText="1"/>
    </xf>
    <xf numFmtId="167" fontId="2" fillId="0" borderId="26" xfId="0" applyNumberFormat="1" applyFont="1" applyBorder="1" applyAlignment="1">
      <alignment horizontal="center" vertical="center" wrapText="1"/>
    </xf>
    <xf numFmtId="167" fontId="2" fillId="0" borderId="39" xfId="0" applyNumberFormat="1" applyFont="1" applyBorder="1" applyAlignment="1">
      <alignment horizontal="center" vertical="center" wrapText="1"/>
    </xf>
    <xf numFmtId="167" fontId="5" fillId="0" borderId="4" xfId="0" applyNumberFormat="1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4" fontId="2" fillId="0" borderId="51" xfId="0" applyNumberFormat="1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2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10" fontId="3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10" fontId="2" fillId="0" borderId="63" xfId="0" applyNumberFormat="1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165" fontId="2" fillId="0" borderId="51" xfId="0" applyNumberFormat="1" applyFont="1" applyBorder="1" applyAlignment="1">
      <alignment horizontal="center" vertical="center" wrapText="1"/>
    </xf>
    <xf numFmtId="4" fontId="3" fillId="0" borderId="70" xfId="0" applyNumberFormat="1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10" fontId="5" fillId="0" borderId="26" xfId="0" applyNumberFormat="1" applyFont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right" vertical="center" wrapText="1"/>
    </xf>
    <xf numFmtId="165" fontId="12" fillId="4" borderId="26" xfId="0" applyNumberFormat="1" applyFont="1" applyFill="1" applyBorder="1" applyAlignment="1">
      <alignment horizontal="right" vertical="center" wrapText="1"/>
    </xf>
    <xf numFmtId="0" fontId="4" fillId="2" borderId="7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4" fontId="4" fillId="0" borderId="4" xfId="0" applyNumberFormat="1" applyFont="1" applyBorder="1" applyAlignment="1">
      <alignment horizontal="center" vertical="center" wrapText="1"/>
    </xf>
    <xf numFmtId="4" fontId="4" fillId="2" borderId="12" xfId="0" applyNumberFormat="1" applyFont="1" applyFill="1" applyBorder="1" applyAlignment="1">
      <alignment horizontal="center" vertical="center" wrapText="1"/>
    </xf>
    <xf numFmtId="165" fontId="4" fillId="2" borderId="12" xfId="0" applyNumberFormat="1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0" fontId="4" fillId="0" borderId="6" xfId="0" applyNumberFormat="1" applyFont="1" applyBorder="1" applyAlignment="1">
      <alignment horizontal="center" vertical="center" wrapText="1"/>
    </xf>
    <xf numFmtId="10" fontId="2" fillId="0" borderId="7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10" fontId="3" fillId="4" borderId="7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4" fontId="2" fillId="0" borderId="51" xfId="0" applyNumberFormat="1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3" fillId="0" borderId="26" xfId="0" applyFont="1" applyBorder="1" applyAlignment="1">
      <alignment horizontal="center" vertical="center" wrapText="1"/>
    </xf>
    <xf numFmtId="4" fontId="2" fillId="0" borderId="51" xfId="0" applyNumberFormat="1" applyFont="1" applyBorder="1" applyAlignment="1">
      <alignment horizontal="center" vertical="center" wrapText="1"/>
    </xf>
    <xf numFmtId="4" fontId="2" fillId="0" borderId="30" xfId="0" applyNumberFormat="1" applyFont="1" applyBorder="1" applyAlignment="1">
      <alignment horizontal="center" vertical="center" wrapText="1"/>
    </xf>
    <xf numFmtId="10" fontId="2" fillId="0" borderId="51" xfId="0" applyNumberFormat="1" applyFont="1" applyBorder="1" applyAlignment="1">
      <alignment horizontal="center" vertical="center" wrapText="1"/>
    </xf>
    <xf numFmtId="10" fontId="2" fillId="0" borderId="30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4" fontId="3" fillId="0" borderId="45" xfId="0" applyNumberFormat="1" applyFont="1" applyBorder="1" applyAlignment="1">
      <alignment horizontal="center" vertical="center" wrapText="1"/>
    </xf>
    <xf numFmtId="4" fontId="2" fillId="0" borderId="45" xfId="0" applyNumberFormat="1" applyFont="1" applyBorder="1" applyAlignment="1">
      <alignment horizontal="center" vertical="center" wrapText="1"/>
    </xf>
    <xf numFmtId="4" fontId="2" fillId="0" borderId="39" xfId="0" applyNumberFormat="1" applyFont="1" applyBorder="1" applyAlignment="1">
      <alignment horizontal="center" vertical="center" wrapText="1"/>
    </xf>
    <xf numFmtId="4" fontId="2" fillId="0" borderId="40" xfId="0" applyNumberFormat="1" applyFont="1" applyBorder="1" applyAlignment="1">
      <alignment horizontal="center" vertical="center" wrapText="1"/>
    </xf>
    <xf numFmtId="10" fontId="3" fillId="0" borderId="58" xfId="0" applyNumberFormat="1" applyFont="1" applyBorder="1" applyAlignment="1">
      <alignment horizontal="center" vertical="center" wrapText="1"/>
    </xf>
    <xf numFmtId="4" fontId="3" fillId="0" borderId="48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0" fontId="3" fillId="0" borderId="26" xfId="0" applyNumberFormat="1" applyFont="1" applyBorder="1" applyAlignment="1">
      <alignment horizontal="center" vertical="center" wrapText="1"/>
    </xf>
    <xf numFmtId="166" fontId="2" fillId="0" borderId="26" xfId="0" applyNumberFormat="1" applyFont="1" applyBorder="1" applyAlignment="1">
      <alignment horizontal="center" vertical="center" wrapText="1"/>
    </xf>
    <xf numFmtId="10" fontId="2" fillId="0" borderId="58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166" fontId="2" fillId="0" borderId="4" xfId="0" applyNumberFormat="1" applyFont="1" applyBorder="1" applyAlignment="1">
      <alignment horizontal="center" vertical="center" wrapText="1"/>
    </xf>
    <xf numFmtId="165" fontId="2" fillId="0" borderId="32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4" fontId="2" fillId="0" borderId="40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165" fontId="12" fillId="2" borderId="26" xfId="0" applyNumberFormat="1" applyFont="1" applyFill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166" fontId="2" fillId="0" borderId="26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4" fontId="2" fillId="0" borderId="40" xfId="0" applyNumberFormat="1" applyFont="1" applyBorder="1" applyAlignment="1">
      <alignment horizontal="center" vertical="center" wrapText="1"/>
    </xf>
    <xf numFmtId="10" fontId="2" fillId="0" borderId="51" xfId="0" applyNumberFormat="1" applyFont="1" applyBorder="1" applyAlignment="1">
      <alignment horizontal="center" vertical="center" wrapText="1"/>
    </xf>
    <xf numFmtId="10" fontId="2" fillId="0" borderId="30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10" fontId="3" fillId="0" borderId="51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164" fontId="3" fillId="0" borderId="26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10" fontId="3" fillId="0" borderId="26" xfId="0" applyNumberFormat="1" applyFont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166" fontId="2" fillId="0" borderId="26" xfId="0" applyNumberFormat="1" applyFont="1" applyBorder="1" applyAlignment="1">
      <alignment horizontal="center" vertical="center" wrapText="1"/>
    </xf>
    <xf numFmtId="4" fontId="4" fillId="0" borderId="26" xfId="0" applyNumberFormat="1" applyFont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 wrapText="1"/>
    </xf>
    <xf numFmtId="10" fontId="5" fillId="0" borderId="26" xfId="0" applyNumberFormat="1" applyFont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6" xfId="0" applyFont="1" applyBorder="1" applyAlignment="1">
      <alignment vertical="center" wrapText="1"/>
    </xf>
    <xf numFmtId="4" fontId="5" fillId="0" borderId="26" xfId="0" applyNumberFormat="1" applyFont="1" applyBorder="1" applyAlignment="1">
      <alignment horizontal="center" vertical="center" wrapText="1"/>
    </xf>
    <xf numFmtId="165" fontId="5" fillId="0" borderId="26" xfId="0" applyNumberFormat="1" applyFont="1" applyBorder="1" applyAlignment="1">
      <alignment horizontal="center" vertical="center" wrapText="1"/>
    </xf>
    <xf numFmtId="165" fontId="2" fillId="0" borderId="8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0" borderId="26" xfId="0" applyFont="1" applyBorder="1" applyAlignment="1">
      <alignment wrapText="1"/>
    </xf>
    <xf numFmtId="10" fontId="3" fillId="4" borderId="69" xfId="0" applyNumberFormat="1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0" fontId="8" fillId="4" borderId="26" xfId="0" applyFont="1" applyFill="1" applyBorder="1" applyAlignment="1">
      <alignment horizontal="center" vertical="center" wrapText="1"/>
    </xf>
    <xf numFmtId="10" fontId="4" fillId="4" borderId="26" xfId="0" applyNumberFormat="1" applyFont="1" applyFill="1" applyBorder="1" applyAlignment="1">
      <alignment horizontal="center" vertical="center" wrapText="1"/>
    </xf>
    <xf numFmtId="10" fontId="3" fillId="0" borderId="26" xfId="0" applyNumberFormat="1" applyFont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43" fontId="2" fillId="0" borderId="4" xfId="0" applyNumberFormat="1" applyFont="1" applyBorder="1" applyAlignment="1">
      <alignment horizontal="center" vertical="center" wrapText="1"/>
    </xf>
    <xf numFmtId="0" fontId="8" fillId="4" borderId="51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vertical="center" wrapText="1"/>
    </xf>
    <xf numFmtId="0" fontId="3" fillId="0" borderId="34" xfId="0" applyFont="1" applyBorder="1" applyAlignment="1">
      <alignment horizontal="center" vertical="center" wrapText="1"/>
    </xf>
    <xf numFmtId="10" fontId="2" fillId="0" borderId="51" xfId="0" applyNumberFormat="1" applyFont="1" applyBorder="1" applyAlignment="1">
      <alignment horizontal="center" vertical="center" wrapText="1"/>
    </xf>
    <xf numFmtId="4" fontId="2" fillId="0" borderId="51" xfId="0" applyNumberFormat="1" applyFont="1" applyBorder="1" applyAlignment="1">
      <alignment horizontal="center" vertical="center" wrapText="1"/>
    </xf>
    <xf numFmtId="165" fontId="2" fillId="0" borderId="28" xfId="0" applyNumberFormat="1" applyFont="1" applyBorder="1" applyAlignment="1">
      <alignment horizontal="center" vertical="center" wrapText="1"/>
    </xf>
    <xf numFmtId="165" fontId="2" fillId="0" borderId="39" xfId="0" applyNumberFormat="1" applyFont="1" applyBorder="1" applyAlignment="1">
      <alignment horizontal="center" vertical="center" wrapText="1"/>
    </xf>
    <xf numFmtId="165" fontId="2" fillId="0" borderId="54" xfId="0" applyNumberFormat="1" applyFont="1" applyBorder="1" applyAlignment="1">
      <alignment horizontal="center" vertical="center" wrapText="1"/>
    </xf>
    <xf numFmtId="165" fontId="2" fillId="0" borderId="45" xfId="0" applyNumberFormat="1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top" wrapText="1"/>
    </xf>
    <xf numFmtId="4" fontId="2" fillId="0" borderId="40" xfId="0" applyNumberFormat="1" applyFont="1" applyBorder="1" applyAlignment="1">
      <alignment horizontal="center" vertical="center" wrapText="1"/>
    </xf>
    <xf numFmtId="4" fontId="2" fillId="0" borderId="39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1" fontId="4" fillId="4" borderId="26" xfId="0" applyNumberFormat="1" applyFont="1" applyFill="1" applyBorder="1" applyAlignment="1">
      <alignment horizontal="center" vertical="center" wrapText="1"/>
    </xf>
    <xf numFmtId="165" fontId="2" fillId="0" borderId="54" xfId="0" applyNumberFormat="1" applyFont="1" applyBorder="1" applyAlignment="1">
      <alignment horizontal="center" vertical="center" wrapText="1"/>
    </xf>
    <xf numFmtId="165" fontId="2" fillId="0" borderId="45" xfId="0" applyNumberFormat="1" applyFont="1" applyBorder="1" applyAlignment="1">
      <alignment horizontal="center" vertical="center" wrapText="1"/>
    </xf>
    <xf numFmtId="4" fontId="2" fillId="0" borderId="40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43" fontId="2" fillId="0" borderId="54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3" fontId="2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10" fontId="3" fillId="0" borderId="26" xfId="0" applyNumberFormat="1" applyFont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4" fillId="4" borderId="78" xfId="0" applyNumberFormat="1" applyFont="1" applyFill="1" applyBorder="1" applyAlignment="1">
      <alignment horizontal="center" vertical="center" wrapText="1"/>
    </xf>
    <xf numFmtId="10" fontId="7" fillId="4" borderId="13" xfId="0" applyNumberFormat="1" applyFont="1" applyFill="1" applyBorder="1" applyAlignment="1">
      <alignment horizontal="center" vertical="center" wrapText="1"/>
    </xf>
    <xf numFmtId="167" fontId="3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43" fontId="5" fillId="0" borderId="26" xfId="0" applyNumberFormat="1" applyFont="1" applyBorder="1" applyAlignment="1">
      <alignment horizontal="center" vertical="center" wrapText="1"/>
    </xf>
    <xf numFmtId="0" fontId="4" fillId="4" borderId="77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4" fontId="2" fillId="0" borderId="66" xfId="0" applyNumberFormat="1" applyFont="1" applyBorder="1" applyAlignment="1">
      <alignment horizontal="center" vertical="center" wrapText="1"/>
    </xf>
    <xf numFmtId="4" fontId="2" fillId="0" borderId="67" xfId="0" applyNumberFormat="1" applyFont="1" applyBorder="1" applyAlignment="1">
      <alignment horizontal="center" vertical="center" wrapText="1"/>
    </xf>
    <xf numFmtId="10" fontId="2" fillId="0" borderId="68" xfId="0" applyNumberFormat="1" applyFont="1" applyBorder="1" applyAlignment="1">
      <alignment horizontal="center" vertical="center" wrapText="1"/>
    </xf>
    <xf numFmtId="10" fontId="2" fillId="0" borderId="58" xfId="0" applyNumberFormat="1" applyFont="1" applyBorder="1" applyAlignment="1">
      <alignment horizontal="center" vertical="center" wrapText="1"/>
    </xf>
    <xf numFmtId="167" fontId="2" fillId="0" borderId="17" xfId="0" applyNumberFormat="1" applyFont="1" applyBorder="1" applyAlignment="1">
      <alignment horizontal="center" vertical="center" wrapText="1"/>
    </xf>
    <xf numFmtId="167" fontId="2" fillId="0" borderId="18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4" fontId="2" fillId="0" borderId="17" xfId="0" applyNumberFormat="1" applyFont="1" applyBorder="1" applyAlignment="1">
      <alignment horizontal="center" vertical="center" wrapText="1"/>
    </xf>
    <xf numFmtId="4" fontId="2" fillId="0" borderId="18" xfId="0" applyNumberFormat="1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top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/>
    </xf>
    <xf numFmtId="10" fontId="3" fillId="2" borderId="24" xfId="0" applyNumberFormat="1" applyFont="1" applyFill="1" applyBorder="1" applyAlignment="1">
      <alignment horizontal="center" vertical="center" wrapText="1"/>
    </xf>
    <xf numFmtId="10" fontId="3" fillId="2" borderId="2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10" fontId="2" fillId="0" borderId="19" xfId="0" applyNumberFormat="1" applyFont="1" applyBorder="1" applyAlignment="1">
      <alignment horizontal="center" vertical="center" wrapText="1"/>
    </xf>
    <xf numFmtId="10" fontId="2" fillId="0" borderId="25" xfId="0" applyNumberFormat="1" applyFont="1" applyBorder="1" applyAlignment="1">
      <alignment horizontal="center" vertical="center" wrapText="1"/>
    </xf>
    <xf numFmtId="165" fontId="2" fillId="0" borderId="17" xfId="0" applyNumberFormat="1" applyFont="1" applyBorder="1" applyAlignment="1">
      <alignment horizontal="center" vertical="center" wrapText="1"/>
    </xf>
    <xf numFmtId="165" fontId="2" fillId="0" borderId="76" xfId="0" applyNumberFormat="1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4" borderId="21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vertical="center" wrapText="1"/>
    </xf>
    <xf numFmtId="0" fontId="3" fillId="4" borderId="22" xfId="0" applyFont="1" applyFill="1" applyBorder="1" applyAlignment="1">
      <alignment vertical="center" wrapText="1"/>
    </xf>
    <xf numFmtId="0" fontId="3" fillId="4" borderId="12" xfId="0" applyFont="1" applyFill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10" fontId="2" fillId="0" borderId="51" xfId="0" applyNumberFormat="1" applyFont="1" applyBorder="1" applyAlignment="1">
      <alignment horizontal="center" vertical="center" wrapText="1"/>
    </xf>
    <xf numFmtId="10" fontId="2" fillId="0" borderId="34" xfId="0" applyNumberFormat="1" applyFont="1" applyBorder="1" applyAlignment="1">
      <alignment horizontal="center" vertical="center" wrapText="1"/>
    </xf>
    <xf numFmtId="10" fontId="2" fillId="0" borderId="30" xfId="0" applyNumberFormat="1" applyFont="1" applyBorder="1" applyAlignment="1">
      <alignment horizontal="center" vertical="center" wrapText="1"/>
    </xf>
    <xf numFmtId="4" fontId="2" fillId="0" borderId="51" xfId="0" applyNumberFormat="1" applyFont="1" applyBorder="1" applyAlignment="1">
      <alignment horizontal="center" vertical="center" wrapText="1"/>
    </xf>
    <xf numFmtId="4" fontId="2" fillId="0" borderId="34" xfId="0" applyNumberFormat="1" applyFont="1" applyBorder="1" applyAlignment="1">
      <alignment horizontal="center" vertical="center" wrapText="1"/>
    </xf>
    <xf numFmtId="4" fontId="2" fillId="0" borderId="30" xfId="0" applyNumberFormat="1" applyFont="1" applyBorder="1" applyAlignment="1">
      <alignment horizontal="center" vertical="center" wrapText="1"/>
    </xf>
    <xf numFmtId="165" fontId="2" fillId="0" borderId="50" xfId="0" applyNumberFormat="1" applyFont="1" applyBorder="1" applyAlignment="1">
      <alignment horizontal="center" vertical="center" wrapText="1"/>
    </xf>
    <xf numFmtId="165" fontId="2" fillId="0" borderId="46" xfId="0" applyNumberFormat="1" applyFont="1" applyBorder="1" applyAlignment="1">
      <alignment horizontal="center" vertical="center" wrapText="1"/>
    </xf>
    <xf numFmtId="165" fontId="2" fillId="0" borderId="28" xfId="0" applyNumberFormat="1" applyFont="1" applyBorder="1" applyAlignment="1">
      <alignment horizontal="center" vertical="center" wrapText="1"/>
    </xf>
    <xf numFmtId="165" fontId="2" fillId="0" borderId="39" xfId="0" applyNumberFormat="1" applyFont="1" applyBorder="1" applyAlignment="1">
      <alignment horizontal="center" vertical="center" wrapText="1"/>
    </xf>
    <xf numFmtId="165" fontId="2" fillId="0" borderId="49" xfId="0" applyNumberFormat="1" applyFont="1" applyBorder="1" applyAlignment="1">
      <alignment horizontal="center" vertical="center" wrapText="1"/>
    </xf>
    <xf numFmtId="165" fontId="2" fillId="0" borderId="40" xfId="0" applyNumberFormat="1" applyFont="1" applyBorder="1" applyAlignment="1">
      <alignment horizontal="center" vertical="center" wrapText="1"/>
    </xf>
    <xf numFmtId="165" fontId="3" fillId="0" borderId="54" xfId="0" applyNumberFormat="1" applyFont="1" applyBorder="1" applyAlignment="1">
      <alignment horizontal="center" vertical="center" wrapText="1"/>
    </xf>
    <xf numFmtId="165" fontId="3" fillId="0" borderId="45" xfId="0" applyNumberFormat="1" applyFont="1" applyBorder="1" applyAlignment="1">
      <alignment horizontal="center" vertical="center" wrapText="1"/>
    </xf>
    <xf numFmtId="165" fontId="2" fillId="0" borderId="54" xfId="0" applyNumberFormat="1" applyFont="1" applyBorder="1" applyAlignment="1">
      <alignment horizontal="center" vertical="center"/>
    </xf>
    <xf numFmtId="165" fontId="2" fillId="0" borderId="45" xfId="0" applyNumberFormat="1" applyFont="1" applyBorder="1" applyAlignment="1">
      <alignment horizontal="center" vertical="center"/>
    </xf>
    <xf numFmtId="165" fontId="2" fillId="0" borderId="54" xfId="0" applyNumberFormat="1" applyFont="1" applyBorder="1" applyAlignment="1">
      <alignment horizontal="center" vertical="center" wrapText="1"/>
    </xf>
    <xf numFmtId="165" fontId="2" fillId="0" borderId="45" xfId="0" applyNumberFormat="1" applyFont="1" applyBorder="1" applyAlignment="1">
      <alignment horizontal="center" vertical="center" wrapText="1"/>
    </xf>
    <xf numFmtId="43" fontId="2" fillId="0" borderId="54" xfId="0" applyNumberFormat="1" applyFont="1" applyBorder="1" applyAlignment="1">
      <alignment horizontal="center" vertical="center" wrapText="1"/>
    </xf>
    <xf numFmtId="43" fontId="2" fillId="0" borderId="45" xfId="0" applyNumberFormat="1" applyFont="1" applyBorder="1" applyAlignment="1">
      <alignment horizontal="center" vertical="center" wrapText="1"/>
    </xf>
    <xf numFmtId="4" fontId="2" fillId="0" borderId="54" xfId="0" applyNumberFormat="1" applyFont="1" applyBorder="1" applyAlignment="1">
      <alignment horizontal="center" vertical="center" wrapText="1"/>
    </xf>
    <xf numFmtId="4" fontId="2" fillId="0" borderId="45" xfId="0" applyNumberFormat="1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167" fontId="2" fillId="0" borderId="51" xfId="0" applyNumberFormat="1" applyFont="1" applyBorder="1" applyAlignment="1">
      <alignment horizontal="center" vertical="center" wrapText="1"/>
    </xf>
    <xf numFmtId="167" fontId="2" fillId="0" borderId="34" xfId="0" applyNumberFormat="1" applyFont="1" applyBorder="1" applyAlignment="1">
      <alignment horizontal="center" vertical="center" wrapText="1"/>
    </xf>
    <xf numFmtId="167" fontId="2" fillId="0" borderId="30" xfId="0" applyNumberFormat="1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2" fillId="0" borderId="34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10" fontId="3" fillId="7" borderId="26" xfId="0" applyNumberFormat="1" applyFont="1" applyFill="1" applyBorder="1" applyAlignment="1">
      <alignment horizontal="center" vertical="center" wrapText="1"/>
    </xf>
    <xf numFmtId="4" fontId="3" fillId="0" borderId="51" xfId="0" applyNumberFormat="1" applyFont="1" applyBorder="1" applyAlignment="1">
      <alignment horizontal="center" vertical="center" wrapText="1"/>
    </xf>
    <xf numFmtId="4" fontId="3" fillId="0" borderId="34" xfId="0" applyNumberFormat="1" applyFont="1" applyBorder="1" applyAlignment="1">
      <alignment horizontal="center" vertical="center" wrapText="1"/>
    </xf>
    <xf numFmtId="4" fontId="3" fillId="0" borderId="30" xfId="0" applyNumberFormat="1" applyFont="1" applyBorder="1" applyAlignment="1">
      <alignment horizontal="center" vertical="center" wrapText="1"/>
    </xf>
    <xf numFmtId="10" fontId="3" fillId="0" borderId="51" xfId="0" applyNumberFormat="1" applyFont="1" applyBorder="1" applyAlignment="1">
      <alignment horizontal="center" vertical="center" wrapText="1"/>
    </xf>
    <xf numFmtId="10" fontId="3" fillId="0" borderId="34" xfId="0" applyNumberFormat="1" applyFont="1" applyBorder="1" applyAlignment="1">
      <alignment horizontal="center" vertical="center" wrapText="1"/>
    </xf>
    <xf numFmtId="10" fontId="3" fillId="0" borderId="30" xfId="0" applyNumberFormat="1" applyFont="1" applyBorder="1" applyAlignment="1">
      <alignment horizontal="center" vertical="center" wrapText="1"/>
    </xf>
    <xf numFmtId="165" fontId="3" fillId="0" borderId="50" xfId="0" applyNumberFormat="1" applyFont="1" applyBorder="1" applyAlignment="1">
      <alignment horizontal="center" vertical="center" wrapText="1"/>
    </xf>
    <xf numFmtId="165" fontId="3" fillId="0" borderId="46" xfId="0" applyNumberFormat="1" applyFont="1" applyBorder="1" applyAlignment="1">
      <alignment horizontal="center" vertical="center" wrapText="1"/>
    </xf>
    <xf numFmtId="165" fontId="3" fillId="0" borderId="28" xfId="0" applyNumberFormat="1" applyFont="1" applyBorder="1" applyAlignment="1">
      <alignment horizontal="center" vertical="center" wrapText="1"/>
    </xf>
    <xf numFmtId="165" fontId="3" fillId="0" borderId="39" xfId="0" applyNumberFormat="1" applyFont="1" applyBorder="1" applyAlignment="1">
      <alignment horizontal="center" vertical="center" wrapText="1"/>
    </xf>
    <xf numFmtId="4" fontId="3" fillId="0" borderId="28" xfId="0" applyNumberFormat="1" applyFont="1" applyBorder="1" applyAlignment="1">
      <alignment horizontal="center" vertical="center" wrapText="1"/>
    </xf>
    <xf numFmtId="4" fontId="3" fillId="0" borderId="39" xfId="0" applyNumberFormat="1" applyFont="1" applyBorder="1" applyAlignment="1">
      <alignment horizontal="center" vertical="center" wrapText="1"/>
    </xf>
    <xf numFmtId="4" fontId="3" fillId="0" borderId="49" xfId="0" applyNumberFormat="1" applyFont="1" applyBorder="1" applyAlignment="1">
      <alignment horizontal="center" vertical="center" wrapText="1"/>
    </xf>
    <xf numFmtId="4" fontId="3" fillId="0" borderId="40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165" fontId="3" fillId="3" borderId="50" xfId="0" applyNumberFormat="1" applyFont="1" applyFill="1" applyBorder="1" applyAlignment="1">
      <alignment horizontal="center" vertical="center" wrapText="1"/>
    </xf>
    <xf numFmtId="165" fontId="3" fillId="3" borderId="46" xfId="0" applyNumberFormat="1" applyFont="1" applyFill="1" applyBorder="1" applyAlignment="1">
      <alignment horizontal="center" vertical="center" wrapText="1"/>
    </xf>
    <xf numFmtId="165" fontId="3" fillId="3" borderId="49" xfId="0" applyNumberFormat="1" applyFont="1" applyFill="1" applyBorder="1" applyAlignment="1">
      <alignment horizontal="center" vertical="center" wrapText="1"/>
    </xf>
    <xf numFmtId="165" fontId="3" fillId="3" borderId="40" xfId="0" applyNumberFormat="1" applyFont="1" applyFill="1" applyBorder="1" applyAlignment="1">
      <alignment horizontal="center" vertical="center" wrapText="1"/>
    </xf>
    <xf numFmtId="4" fontId="3" fillId="7" borderId="51" xfId="0" applyNumberFormat="1" applyFont="1" applyFill="1" applyBorder="1" applyAlignment="1">
      <alignment horizontal="center" vertical="center" wrapText="1"/>
    </xf>
    <xf numFmtId="4" fontId="3" fillId="7" borderId="30" xfId="0" applyNumberFormat="1" applyFont="1" applyFill="1" applyBorder="1" applyAlignment="1">
      <alignment horizontal="center" vertical="center" wrapText="1"/>
    </xf>
    <xf numFmtId="4" fontId="3" fillId="3" borderId="51" xfId="0" applyNumberFormat="1" applyFont="1" applyFill="1" applyBorder="1" applyAlignment="1">
      <alignment horizontal="center" vertical="center" wrapText="1"/>
    </xf>
    <xf numFmtId="4" fontId="3" fillId="3" borderId="30" xfId="0" applyNumberFormat="1" applyFont="1" applyFill="1" applyBorder="1" applyAlignment="1">
      <alignment horizontal="center" vertical="center" wrapText="1"/>
    </xf>
    <xf numFmtId="0" fontId="3" fillId="3" borderId="50" xfId="0" applyFont="1" applyFill="1" applyBorder="1" applyAlignment="1">
      <alignment horizontal="center" vertical="center" wrapText="1"/>
    </xf>
    <xf numFmtId="0" fontId="3" fillId="3" borderId="61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3" borderId="49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3" fillId="0" borderId="30" xfId="0" applyFont="1" applyBorder="1" applyAlignment="1">
      <alignment horizontal="center" vertical="top" wrapText="1"/>
    </xf>
    <xf numFmtId="0" fontId="3" fillId="3" borderId="51" xfId="0" applyFont="1" applyFill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3" fillId="0" borderId="51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4" fontId="2" fillId="0" borderId="50" xfId="0" applyNumberFormat="1" applyFont="1" applyBorder="1" applyAlignment="1">
      <alignment horizontal="center" vertical="center" wrapText="1"/>
    </xf>
    <xf numFmtId="4" fontId="2" fillId="0" borderId="46" xfId="0" applyNumberFormat="1" applyFont="1" applyBorder="1" applyAlignment="1">
      <alignment horizontal="center" vertical="center" wrapText="1"/>
    </xf>
    <xf numFmtId="4" fontId="2" fillId="0" borderId="49" xfId="0" applyNumberFormat="1" applyFont="1" applyBorder="1" applyAlignment="1">
      <alignment horizontal="center" vertical="center" wrapText="1"/>
    </xf>
    <xf numFmtId="4" fontId="2" fillId="0" borderId="40" xfId="0" applyNumberFormat="1" applyFont="1" applyBorder="1" applyAlignment="1">
      <alignment horizontal="center" vertical="center" wrapText="1"/>
    </xf>
    <xf numFmtId="4" fontId="2" fillId="0" borderId="28" xfId="0" applyNumberFormat="1" applyFont="1" applyBorder="1" applyAlignment="1">
      <alignment horizontal="center" vertical="center" wrapText="1"/>
    </xf>
    <xf numFmtId="4" fontId="2" fillId="0" borderId="39" xfId="0" applyNumberFormat="1" applyFont="1" applyBorder="1" applyAlignment="1">
      <alignment horizontal="center" vertical="center" wrapText="1"/>
    </xf>
    <xf numFmtId="164" fontId="3" fillId="0" borderId="35" xfId="0" applyNumberFormat="1" applyFont="1" applyBorder="1" applyAlignment="1">
      <alignment horizontal="center" vertical="top" wrapText="1"/>
    </xf>
    <xf numFmtId="164" fontId="3" fillId="0" borderId="37" xfId="0" applyNumberFormat="1" applyFont="1" applyBorder="1" applyAlignment="1">
      <alignment horizontal="center" vertical="top" wrapText="1"/>
    </xf>
    <xf numFmtId="0" fontId="0" fillId="0" borderId="51" xfId="0" applyBorder="1"/>
    <xf numFmtId="0" fontId="0" fillId="0" borderId="30" xfId="0" applyBorder="1"/>
    <xf numFmtId="0" fontId="3" fillId="0" borderId="75" xfId="0" applyFont="1" applyBorder="1" applyAlignment="1">
      <alignment horizontal="center" vertical="top" wrapText="1"/>
    </xf>
    <xf numFmtId="0" fontId="3" fillId="0" borderId="36" xfId="0" applyFont="1" applyBorder="1" applyAlignment="1">
      <alignment horizontal="center" vertical="top" wrapText="1"/>
    </xf>
    <xf numFmtId="0" fontId="3" fillId="0" borderId="37" xfId="0" applyFont="1" applyBorder="1" applyAlignment="1">
      <alignment horizontal="center" vertical="top" wrapText="1"/>
    </xf>
    <xf numFmtId="4" fontId="3" fillId="0" borderId="54" xfId="0" applyNumberFormat="1" applyFont="1" applyBorder="1" applyAlignment="1">
      <alignment horizontal="center" vertical="center" wrapText="1"/>
    </xf>
    <xf numFmtId="4" fontId="3" fillId="0" borderId="45" xfId="0" applyNumberFormat="1" applyFont="1" applyBorder="1" applyAlignment="1">
      <alignment horizontal="center" vertical="center" wrapText="1"/>
    </xf>
    <xf numFmtId="165" fontId="0" fillId="0" borderId="45" xfId="0" applyNumberFormat="1" applyBorder="1" applyAlignment="1">
      <alignment horizontal="center" vertical="center" wrapText="1"/>
    </xf>
    <xf numFmtId="10" fontId="3" fillId="3" borderId="55" xfId="0" applyNumberFormat="1" applyFont="1" applyFill="1" applyBorder="1" applyAlignment="1">
      <alignment horizontal="center" vertical="center" wrapText="1"/>
    </xf>
    <xf numFmtId="10" fontId="3" fillId="3" borderId="56" xfId="0" applyNumberFormat="1" applyFont="1" applyFill="1" applyBorder="1" applyAlignment="1">
      <alignment horizontal="center" vertical="center" wrapText="1"/>
    </xf>
    <xf numFmtId="10" fontId="3" fillId="3" borderId="57" xfId="0" applyNumberFormat="1" applyFont="1" applyFill="1" applyBorder="1" applyAlignment="1">
      <alignment horizontal="center" vertical="center" wrapText="1"/>
    </xf>
    <xf numFmtId="4" fontId="3" fillId="5" borderId="50" xfId="0" applyNumberFormat="1" applyFont="1" applyFill="1" applyBorder="1" applyAlignment="1">
      <alignment horizontal="center" vertical="center" wrapText="1"/>
    </xf>
    <xf numFmtId="4" fontId="3" fillId="5" borderId="46" xfId="0" applyNumberFormat="1" applyFont="1" applyFill="1" applyBorder="1" applyAlignment="1">
      <alignment horizontal="center" vertical="center" wrapText="1"/>
    </xf>
    <xf numFmtId="4" fontId="3" fillId="5" borderId="49" xfId="0" applyNumberFormat="1" applyFont="1" applyFill="1" applyBorder="1" applyAlignment="1">
      <alignment horizontal="center" vertical="center" wrapText="1"/>
    </xf>
    <xf numFmtId="4" fontId="3" fillId="5" borderId="40" xfId="0" applyNumberFormat="1" applyFont="1" applyFill="1" applyBorder="1" applyAlignment="1">
      <alignment horizontal="center" vertical="center" wrapText="1"/>
    </xf>
    <xf numFmtId="4" fontId="3" fillId="5" borderId="51" xfId="0" applyNumberFormat="1" applyFont="1" applyFill="1" applyBorder="1" applyAlignment="1">
      <alignment horizontal="center" vertical="center" wrapText="1"/>
    </xf>
    <xf numFmtId="4" fontId="3" fillId="5" borderId="30" xfId="0" applyNumberFormat="1" applyFont="1" applyFill="1" applyBorder="1" applyAlignment="1">
      <alignment horizontal="center" vertical="center" wrapText="1"/>
    </xf>
    <xf numFmtId="0" fontId="2" fillId="0" borderId="52" xfId="0" applyNumberFormat="1" applyFont="1" applyBorder="1" applyAlignment="1">
      <alignment horizontal="center" vertical="center" wrapText="1"/>
    </xf>
    <xf numFmtId="0" fontId="2" fillId="0" borderId="53" xfId="0" applyNumberFormat="1" applyFont="1" applyBorder="1" applyAlignment="1">
      <alignment horizontal="center" vertical="center" wrapText="1"/>
    </xf>
    <xf numFmtId="4" fontId="3" fillId="3" borderId="47" xfId="0" applyNumberFormat="1" applyFont="1" applyFill="1" applyBorder="1" applyAlignment="1">
      <alignment horizontal="center" vertical="center" wrapText="1"/>
    </xf>
    <xf numFmtId="4" fontId="3" fillId="3" borderId="34" xfId="0" applyNumberFormat="1" applyFont="1" applyFill="1" applyBorder="1" applyAlignment="1">
      <alignment horizontal="center" vertical="center" wrapText="1"/>
    </xf>
    <xf numFmtId="0" fontId="3" fillId="3" borderId="47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4" fontId="3" fillId="3" borderId="48" xfId="0" applyNumberFormat="1" applyFont="1" applyFill="1" applyBorder="1" applyAlignment="1">
      <alignment horizontal="center" vertical="center" wrapText="1"/>
    </xf>
    <xf numFmtId="4" fontId="3" fillId="3" borderId="41" xfId="0" applyNumberFormat="1" applyFont="1" applyFill="1" applyBorder="1" applyAlignment="1">
      <alignment horizontal="center" vertical="center" wrapText="1"/>
    </xf>
    <xf numFmtId="4" fontId="3" fillId="3" borderId="38" xfId="0" applyNumberFormat="1" applyFont="1" applyFill="1" applyBorder="1" applyAlignment="1">
      <alignment horizontal="center" vertical="center" wrapText="1"/>
    </xf>
    <xf numFmtId="10" fontId="3" fillId="0" borderId="58" xfId="0" applyNumberFormat="1" applyFont="1" applyBorder="1" applyAlignment="1">
      <alignment horizontal="center" vertical="center" wrapText="1"/>
    </xf>
    <xf numFmtId="10" fontId="3" fillId="0" borderId="57" xfId="0" applyNumberFormat="1" applyFont="1" applyBorder="1" applyAlignment="1">
      <alignment horizontal="center" vertical="center" wrapText="1"/>
    </xf>
    <xf numFmtId="4" fontId="3" fillId="0" borderId="48" xfId="0" applyNumberFormat="1" applyFont="1" applyBorder="1" applyAlignment="1">
      <alignment horizontal="center" vertical="center" wrapText="1"/>
    </xf>
    <xf numFmtId="4" fontId="3" fillId="0" borderId="38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3" borderId="36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4" fontId="5" fillId="0" borderId="51" xfId="0" applyNumberFormat="1" applyFont="1" applyBorder="1" applyAlignment="1">
      <alignment horizontal="center" vertical="center" wrapText="1"/>
    </xf>
    <xf numFmtId="4" fontId="5" fillId="0" borderId="30" xfId="0" applyNumberFormat="1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4" fontId="5" fillId="0" borderId="34" xfId="0" applyNumberFormat="1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/>
    </xf>
    <xf numFmtId="0" fontId="4" fillId="2" borderId="5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4" borderId="54" xfId="0" applyFont="1" applyFill="1" applyBorder="1" applyAlignment="1">
      <alignment horizontal="center" vertical="center" wrapText="1"/>
    </xf>
    <xf numFmtId="0" fontId="4" fillId="4" borderId="45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top" wrapText="1"/>
    </xf>
    <xf numFmtId="0" fontId="5" fillId="0" borderId="34" xfId="0" applyFont="1" applyBorder="1" applyAlignment="1">
      <alignment horizontal="center" vertical="top" wrapText="1"/>
    </xf>
    <xf numFmtId="0" fontId="5" fillId="0" borderId="30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17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4" fillId="4" borderId="21" xfId="0" applyFont="1" applyFill="1" applyBorder="1" applyAlignment="1">
      <alignment horizontal="right" vertical="center" wrapText="1"/>
    </xf>
    <xf numFmtId="0" fontId="4" fillId="4" borderId="22" xfId="0" applyFont="1" applyFill="1" applyBorder="1" applyAlignment="1">
      <alignment horizontal="right" vertical="center" wrapText="1"/>
    </xf>
    <xf numFmtId="0" fontId="4" fillId="4" borderId="23" xfId="0" applyFont="1" applyFill="1" applyBorder="1" applyAlignment="1">
      <alignment horizontal="right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3" fillId="4" borderId="54" xfId="0" applyFont="1" applyFill="1" applyBorder="1" applyAlignment="1">
      <alignment horizontal="center" vertical="center" wrapText="1"/>
    </xf>
    <xf numFmtId="0" fontId="3" fillId="4" borderId="64" xfId="0" applyFont="1" applyFill="1" applyBorder="1" applyAlignment="1">
      <alignment horizontal="center" vertical="center" wrapText="1"/>
    </xf>
    <xf numFmtId="0" fontId="3" fillId="4" borderId="45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10" fontId="4" fillId="4" borderId="26" xfId="0" applyNumberFormat="1" applyFont="1" applyFill="1" applyBorder="1" applyAlignment="1">
      <alignment horizontal="center" vertical="center" wrapText="1"/>
    </xf>
    <xf numFmtId="10" fontId="3" fillId="0" borderId="26" xfId="0" applyNumberFormat="1" applyFont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10" fontId="4" fillId="2" borderId="26" xfId="0" applyNumberFormat="1" applyFont="1" applyFill="1" applyBorder="1" applyAlignment="1">
      <alignment horizontal="center" vertical="center" wrapText="1"/>
    </xf>
    <xf numFmtId="43" fontId="3" fillId="0" borderId="26" xfId="0" applyNumberFormat="1" applyFont="1" applyBorder="1" applyAlignment="1">
      <alignment horizontal="center" vertical="center" wrapText="1"/>
    </xf>
    <xf numFmtId="164" fontId="3" fillId="0" borderId="26" xfId="0" applyNumberFormat="1" applyFont="1" applyBorder="1" applyAlignment="1">
      <alignment horizontal="center" vertical="center" wrapText="1"/>
    </xf>
    <xf numFmtId="164" fontId="3" fillId="0" borderId="34" xfId="0" applyNumberFormat="1" applyFont="1" applyBorder="1" applyAlignment="1">
      <alignment horizontal="center" vertical="center" wrapText="1"/>
    </xf>
    <xf numFmtId="164" fontId="3" fillId="0" borderId="30" xfId="0" applyNumberFormat="1" applyFont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4" fontId="4" fillId="0" borderId="26" xfId="0" applyNumberFormat="1" applyFont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 wrapText="1"/>
    </xf>
    <xf numFmtId="10" fontId="5" fillId="0" borderId="26" xfId="0" applyNumberFormat="1" applyFont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166" fontId="2" fillId="0" borderId="26" xfId="0" applyNumberFormat="1" applyFont="1" applyBorder="1" applyAlignment="1">
      <alignment horizontal="center" vertical="center" wrapText="1"/>
    </xf>
    <xf numFmtId="10" fontId="3" fillId="2" borderId="26" xfId="0" applyNumberFormat="1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4" fontId="5" fillId="0" borderId="26" xfId="0" applyNumberFormat="1" applyFont="1" applyBorder="1" applyAlignment="1">
      <alignment horizontal="center" vertical="center" wrapText="1"/>
    </xf>
    <xf numFmtId="165" fontId="5" fillId="0" borderId="26" xfId="0" applyNumberFormat="1" applyFont="1" applyBorder="1" applyAlignment="1">
      <alignment horizontal="center" vertical="center" wrapText="1"/>
    </xf>
    <xf numFmtId="10" fontId="5" fillId="0" borderId="51" xfId="0" applyNumberFormat="1" applyFont="1" applyBorder="1" applyAlignment="1">
      <alignment horizontal="center" vertical="center" wrapText="1"/>
    </xf>
    <xf numFmtId="10" fontId="5" fillId="0" borderId="34" xfId="0" applyNumberFormat="1" applyFont="1" applyBorder="1" applyAlignment="1">
      <alignment horizontal="center" vertical="center" wrapText="1"/>
    </xf>
    <xf numFmtId="10" fontId="5" fillId="0" borderId="30" xfId="0" applyNumberFormat="1" applyFont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F6" sqref="F6"/>
    </sheetView>
  </sheetViews>
  <sheetFormatPr defaultRowHeight="15" x14ac:dyDescent="0.25"/>
  <cols>
    <col min="1" max="1" width="7.42578125" customWidth="1"/>
    <col min="3" max="3" width="7.7109375" customWidth="1"/>
    <col min="4" max="4" width="41.7109375" customWidth="1"/>
    <col min="5" max="5" width="16.42578125" style="17" customWidth="1"/>
    <col min="6" max="6" width="16.85546875" style="17" customWidth="1"/>
    <col min="7" max="7" width="16.28515625" style="17" customWidth="1"/>
    <col min="8" max="8" width="14.7109375" style="17" customWidth="1"/>
    <col min="9" max="9" width="12.28515625" style="23" customWidth="1"/>
  </cols>
  <sheetData>
    <row r="1" spans="1:9" ht="19.5" thickBot="1" x14ac:dyDescent="0.35">
      <c r="A1" s="365" t="s">
        <v>245</v>
      </c>
      <c r="B1" s="365"/>
      <c r="C1" s="365"/>
      <c r="D1" s="365"/>
      <c r="E1" s="365"/>
      <c r="F1" s="365"/>
      <c r="G1" s="365"/>
      <c r="H1" s="365"/>
      <c r="I1" s="365"/>
    </row>
    <row r="2" spans="1:9" ht="27" customHeight="1" thickTop="1" thickBot="1" x14ac:dyDescent="0.3">
      <c r="A2" s="368" t="s">
        <v>0</v>
      </c>
      <c r="B2" s="360" t="s">
        <v>1</v>
      </c>
      <c r="C2" s="360" t="s">
        <v>2</v>
      </c>
      <c r="D2" s="360" t="s">
        <v>3</v>
      </c>
      <c r="E2" s="362" t="s">
        <v>4</v>
      </c>
      <c r="F2" s="363"/>
      <c r="G2" s="364"/>
      <c r="H2" s="360" t="s">
        <v>5</v>
      </c>
      <c r="I2" s="366" t="s">
        <v>27</v>
      </c>
    </row>
    <row r="3" spans="1:9" ht="65.25" customHeight="1" thickBot="1" x14ac:dyDescent="0.3">
      <c r="A3" s="369"/>
      <c r="B3" s="361"/>
      <c r="C3" s="361"/>
      <c r="D3" s="361"/>
      <c r="E3" s="1" t="s">
        <v>6</v>
      </c>
      <c r="F3" s="1" t="s">
        <v>7</v>
      </c>
      <c r="G3" s="1" t="s">
        <v>244</v>
      </c>
      <c r="H3" s="361"/>
      <c r="I3" s="367"/>
    </row>
    <row r="4" spans="1:9" ht="16.5" thickBot="1" x14ac:dyDescent="0.3">
      <c r="A4" s="121">
        <v>1</v>
      </c>
      <c r="B4" s="9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55">
        <v>9</v>
      </c>
    </row>
    <row r="5" spans="1:9" s="64" customFormat="1" ht="16.5" thickBot="1" x14ac:dyDescent="0.3">
      <c r="A5" s="151">
        <v>600</v>
      </c>
      <c r="B5" s="151"/>
      <c r="C5" s="175"/>
      <c r="D5" s="122" t="s">
        <v>201</v>
      </c>
      <c r="E5" s="7">
        <f>E6</f>
        <v>343665</v>
      </c>
      <c r="F5" s="24">
        <v>51424</v>
      </c>
      <c r="G5" s="7">
        <v>292241</v>
      </c>
      <c r="H5" s="7">
        <v>103241</v>
      </c>
      <c r="I5" s="20">
        <v>0.35320000000000001</v>
      </c>
    </row>
    <row r="6" spans="1:9" ht="16.5" thickBot="1" x14ac:dyDescent="0.3">
      <c r="A6" s="129"/>
      <c r="B6" s="129">
        <v>60016</v>
      </c>
      <c r="C6" s="2"/>
      <c r="D6" s="123" t="s">
        <v>107</v>
      </c>
      <c r="E6" s="8">
        <v>343665</v>
      </c>
      <c r="F6" s="288">
        <v>-51424</v>
      </c>
      <c r="G6" s="8">
        <v>292241</v>
      </c>
      <c r="H6" s="8">
        <v>103241</v>
      </c>
      <c r="I6" s="20">
        <v>0.35320000000000001</v>
      </c>
    </row>
    <row r="7" spans="1:9" ht="102.75" customHeight="1" thickBot="1" x14ac:dyDescent="0.3">
      <c r="A7" s="223"/>
      <c r="B7" s="223"/>
      <c r="C7" s="2">
        <v>6208</v>
      </c>
      <c r="D7" s="123" t="s">
        <v>172</v>
      </c>
      <c r="E7" s="8">
        <v>189000</v>
      </c>
      <c r="F7" s="8"/>
      <c r="G7" s="8">
        <f t="shared" ref="G7:G11" si="0">E7</f>
        <v>189000</v>
      </c>
      <c r="H7" s="8">
        <v>0</v>
      </c>
      <c r="I7" s="20">
        <v>0</v>
      </c>
    </row>
    <row r="8" spans="1:9" ht="68.25" customHeight="1" thickBot="1" x14ac:dyDescent="0.3">
      <c r="A8" s="232"/>
      <c r="B8" s="232"/>
      <c r="C8" s="2">
        <v>6330</v>
      </c>
      <c r="D8" s="123" t="s">
        <v>221</v>
      </c>
      <c r="E8" s="8">
        <v>154665</v>
      </c>
      <c r="F8" s="288">
        <v>-51424</v>
      </c>
      <c r="G8" s="8">
        <v>103241</v>
      </c>
      <c r="H8" s="8">
        <v>103241</v>
      </c>
      <c r="I8" s="20">
        <v>1</v>
      </c>
    </row>
    <row r="9" spans="1:9" ht="22.5" customHeight="1" thickBot="1" x14ac:dyDescent="0.3">
      <c r="A9" s="145">
        <v>700</v>
      </c>
      <c r="B9" s="62"/>
      <c r="C9" s="2"/>
      <c r="D9" s="4" t="s">
        <v>8</v>
      </c>
      <c r="E9" s="7">
        <f>E10</f>
        <v>1000000</v>
      </c>
      <c r="F9" s="7"/>
      <c r="G9" s="7">
        <f t="shared" si="0"/>
        <v>1000000</v>
      </c>
      <c r="H9" s="7">
        <f>H10</f>
        <v>279513.42</v>
      </c>
      <c r="I9" s="20">
        <f>H9/G9</f>
        <v>0.27951341999999996</v>
      </c>
    </row>
    <row r="10" spans="1:9" ht="22.5" customHeight="1" thickBot="1" x14ac:dyDescent="0.3">
      <c r="A10" s="357"/>
      <c r="B10" s="44">
        <v>70005</v>
      </c>
      <c r="C10" s="2"/>
      <c r="D10" s="5" t="s">
        <v>9</v>
      </c>
      <c r="E10" s="8">
        <v>1000000</v>
      </c>
      <c r="F10" s="8"/>
      <c r="G10" s="8">
        <f t="shared" si="0"/>
        <v>1000000</v>
      </c>
      <c r="H10" s="8">
        <v>279513.42</v>
      </c>
      <c r="I10" s="146">
        <f>H10/G10</f>
        <v>0.27951341999999996</v>
      </c>
    </row>
    <row r="11" spans="1:9" ht="10.5" customHeight="1" thickBot="1" x14ac:dyDescent="0.3">
      <c r="A11" s="358"/>
      <c r="B11" s="359"/>
      <c r="C11" s="351">
        <v>770</v>
      </c>
      <c r="D11" s="353" t="s">
        <v>10</v>
      </c>
      <c r="E11" s="355">
        <v>1000000</v>
      </c>
      <c r="F11" s="355"/>
      <c r="G11" s="355">
        <f t="shared" si="0"/>
        <v>1000000</v>
      </c>
      <c r="H11" s="347">
        <v>279513.42</v>
      </c>
      <c r="I11" s="349">
        <f t="shared" ref="I11" si="1">H11/G11</f>
        <v>0.27951341999999996</v>
      </c>
    </row>
    <row r="12" spans="1:9" ht="10.5" customHeight="1" thickBot="1" x14ac:dyDescent="0.3">
      <c r="A12" s="358"/>
      <c r="B12" s="359"/>
      <c r="C12" s="352"/>
      <c r="D12" s="354"/>
      <c r="E12" s="356"/>
      <c r="F12" s="356"/>
      <c r="G12" s="356"/>
      <c r="H12" s="348"/>
      <c r="I12" s="349"/>
    </row>
    <row r="13" spans="1:9" ht="33.75" customHeight="1" thickBot="1" x14ac:dyDescent="0.3">
      <c r="A13" s="358"/>
      <c r="B13" s="359"/>
      <c r="C13" s="352"/>
      <c r="D13" s="354"/>
      <c r="E13" s="356"/>
      <c r="F13" s="356"/>
      <c r="G13" s="356"/>
      <c r="H13" s="348"/>
      <c r="I13" s="350"/>
    </row>
    <row r="14" spans="1:9" ht="33.75" customHeight="1" thickBot="1" x14ac:dyDescent="0.3">
      <c r="A14" s="325">
        <v>758</v>
      </c>
      <c r="B14" s="44"/>
      <c r="C14" s="338"/>
      <c r="D14" s="329" t="s">
        <v>57</v>
      </c>
      <c r="E14" s="328">
        <v>0</v>
      </c>
      <c r="F14" s="331">
        <v>6111</v>
      </c>
      <c r="G14" s="328">
        <v>6111</v>
      </c>
      <c r="H14" s="328">
        <v>6110.25</v>
      </c>
      <c r="I14" s="330">
        <v>1</v>
      </c>
    </row>
    <row r="15" spans="1:9" ht="33.75" customHeight="1" thickBot="1" x14ac:dyDescent="0.3">
      <c r="A15" s="325"/>
      <c r="B15" s="44">
        <v>75814</v>
      </c>
      <c r="C15" s="118"/>
      <c r="D15" s="327" t="s">
        <v>60</v>
      </c>
      <c r="E15" s="324">
        <v>0</v>
      </c>
      <c r="F15" s="323">
        <v>6111</v>
      </c>
      <c r="G15" s="324">
        <v>6111</v>
      </c>
      <c r="H15" s="324">
        <v>6110.25</v>
      </c>
      <c r="I15" s="326">
        <v>1</v>
      </c>
    </row>
    <row r="16" spans="1:9" ht="65.25" customHeight="1" thickBot="1" x14ac:dyDescent="0.3">
      <c r="A16" s="325"/>
      <c r="B16" s="44"/>
      <c r="C16" s="118">
        <v>6330</v>
      </c>
      <c r="D16" s="327" t="s">
        <v>221</v>
      </c>
      <c r="E16" s="324">
        <v>0</v>
      </c>
      <c r="F16" s="323">
        <v>6111</v>
      </c>
      <c r="G16" s="324">
        <v>6111</v>
      </c>
      <c r="H16" s="324">
        <v>6110.25</v>
      </c>
      <c r="I16" s="326">
        <v>1</v>
      </c>
    </row>
    <row r="17" spans="1:9" ht="65.25" customHeight="1" thickBot="1" x14ac:dyDescent="0.3">
      <c r="A17" s="344" t="s">
        <v>13</v>
      </c>
      <c r="B17" s="345"/>
      <c r="C17" s="345"/>
      <c r="D17" s="346"/>
      <c r="E17" s="27">
        <f>E9+E5</f>
        <v>1343665</v>
      </c>
      <c r="F17" s="27">
        <v>-45313</v>
      </c>
      <c r="G17" s="27">
        <v>1298352</v>
      </c>
      <c r="H17" s="336">
        <v>388864.67</v>
      </c>
      <c r="I17" s="337">
        <f t="shared" ref="I17" si="2">H17/G17</f>
        <v>0.29950635112819946</v>
      </c>
    </row>
    <row r="18" spans="1:9" ht="15.75" customHeight="1" thickTop="1" x14ac:dyDescent="0.25"/>
  </sheetData>
  <mergeCells count="18">
    <mergeCell ref="D2:D3"/>
    <mergeCell ref="E2:G2"/>
    <mergeCell ref="H2:H3"/>
    <mergeCell ref="A1:I1"/>
    <mergeCell ref="I2:I3"/>
    <mergeCell ref="A2:A3"/>
    <mergeCell ref="B2:B3"/>
    <mergeCell ref="C2:C3"/>
    <mergeCell ref="A17:D17"/>
    <mergeCell ref="H11:H13"/>
    <mergeCell ref="I11:I13"/>
    <mergeCell ref="C11:C13"/>
    <mergeCell ref="D11:D13"/>
    <mergeCell ref="E11:E13"/>
    <mergeCell ref="F11:F13"/>
    <mergeCell ref="G11:G13"/>
    <mergeCell ref="A10:A13"/>
    <mergeCell ref="B11:B13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topLeftCell="A18" workbookViewId="0">
      <selection activeCell="F50" sqref="F50"/>
    </sheetView>
  </sheetViews>
  <sheetFormatPr defaultRowHeight="15" x14ac:dyDescent="0.25"/>
  <cols>
    <col min="1" max="1" width="7" customWidth="1"/>
    <col min="4" max="4" width="43.85546875" customWidth="1"/>
    <col min="5" max="5" width="14.5703125" style="17" customWidth="1"/>
    <col min="6" max="6" width="14.42578125" style="17" customWidth="1"/>
    <col min="7" max="7" width="15.140625" style="17" customWidth="1"/>
    <col min="8" max="8" width="12.85546875" style="17" customWidth="1"/>
    <col min="9" max="9" width="13.140625" style="23" customWidth="1"/>
  </cols>
  <sheetData>
    <row r="1" spans="1:9" ht="19.5" thickBot="1" x14ac:dyDescent="0.35">
      <c r="A1" s="365" t="s">
        <v>243</v>
      </c>
      <c r="B1" s="365"/>
      <c r="C1" s="365"/>
      <c r="D1" s="365"/>
      <c r="E1" s="365"/>
      <c r="F1" s="365"/>
      <c r="G1" s="365"/>
      <c r="H1" s="365"/>
      <c r="I1" s="365"/>
    </row>
    <row r="2" spans="1:9" ht="21.75" customHeight="1" thickTop="1" thickBot="1" x14ac:dyDescent="0.3">
      <c r="A2" s="368" t="s">
        <v>0</v>
      </c>
      <c r="B2" s="360" t="s">
        <v>1</v>
      </c>
      <c r="C2" s="360" t="s">
        <v>2</v>
      </c>
      <c r="D2" s="360" t="s">
        <v>3</v>
      </c>
      <c r="E2" s="362" t="s">
        <v>4</v>
      </c>
      <c r="F2" s="363"/>
      <c r="G2" s="364"/>
      <c r="H2" s="360" t="s">
        <v>5</v>
      </c>
      <c r="I2" s="366" t="s">
        <v>27</v>
      </c>
    </row>
    <row r="3" spans="1:9" ht="32.25" thickBot="1" x14ac:dyDescent="0.3">
      <c r="A3" s="369"/>
      <c r="B3" s="361"/>
      <c r="C3" s="361"/>
      <c r="D3" s="361"/>
      <c r="E3" s="1" t="s">
        <v>6</v>
      </c>
      <c r="F3" s="1" t="s">
        <v>7</v>
      </c>
      <c r="G3" s="1" t="s">
        <v>244</v>
      </c>
      <c r="H3" s="361"/>
      <c r="I3" s="367"/>
    </row>
    <row r="4" spans="1:9" ht="16.5" thickBot="1" x14ac:dyDescent="0.3">
      <c r="A4" s="3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55">
        <v>9</v>
      </c>
    </row>
    <row r="5" spans="1:9" ht="22.5" customHeight="1" thickBot="1" x14ac:dyDescent="0.3">
      <c r="A5" s="13">
        <v>10</v>
      </c>
      <c r="B5" s="2"/>
      <c r="C5" s="2"/>
      <c r="D5" s="4" t="s">
        <v>14</v>
      </c>
      <c r="E5" s="7">
        <v>0</v>
      </c>
      <c r="F5" s="24">
        <f>F6</f>
        <v>235008.73</v>
      </c>
      <c r="G5" s="7">
        <f>F5</f>
        <v>235008.73</v>
      </c>
      <c r="H5" s="7">
        <f>H6</f>
        <v>235008.73</v>
      </c>
      <c r="I5" s="20">
        <v>1</v>
      </c>
    </row>
    <row r="6" spans="1:9" ht="21.75" customHeight="1" thickBot="1" x14ac:dyDescent="0.3">
      <c r="A6" s="388"/>
      <c r="B6" s="201">
        <v>1095</v>
      </c>
      <c r="C6" s="2"/>
      <c r="D6" s="5" t="s">
        <v>15</v>
      </c>
      <c r="E6" s="7">
        <v>0</v>
      </c>
      <c r="F6" s="25">
        <f>F7</f>
        <v>235008.73</v>
      </c>
      <c r="G6" s="8">
        <f>F6</f>
        <v>235008.73</v>
      </c>
      <c r="H6" s="8">
        <f>H7</f>
        <v>235008.73</v>
      </c>
      <c r="I6" s="20">
        <f t="shared" ref="I6:I49" si="0">H6/G6</f>
        <v>1</v>
      </c>
    </row>
    <row r="7" spans="1:9" ht="65.25" customHeight="1" thickBot="1" x14ac:dyDescent="0.3">
      <c r="A7" s="389"/>
      <c r="B7" s="124"/>
      <c r="C7" s="2">
        <v>2010</v>
      </c>
      <c r="D7" s="5" t="s">
        <v>16</v>
      </c>
      <c r="E7" s="7">
        <v>0</v>
      </c>
      <c r="F7" s="25">
        <v>235008.73</v>
      </c>
      <c r="G7" s="8">
        <f>F7</f>
        <v>235008.73</v>
      </c>
      <c r="H7" s="8">
        <v>235008.73</v>
      </c>
      <c r="I7" s="20">
        <f t="shared" si="0"/>
        <v>1</v>
      </c>
    </row>
    <row r="8" spans="1:9" ht="21.75" customHeight="1" thickBot="1" x14ac:dyDescent="0.3">
      <c r="A8" s="14">
        <v>750</v>
      </c>
      <c r="B8" s="2"/>
      <c r="C8" s="2"/>
      <c r="D8" s="4" t="s">
        <v>17</v>
      </c>
      <c r="E8" s="7">
        <f t="shared" ref="E8:H9" si="1">E9</f>
        <v>10000</v>
      </c>
      <c r="F8" s="24">
        <f t="shared" si="1"/>
        <v>12269</v>
      </c>
      <c r="G8" s="7">
        <f t="shared" si="1"/>
        <v>22269</v>
      </c>
      <c r="H8" s="7">
        <f t="shared" si="1"/>
        <v>20463.509999999998</v>
      </c>
      <c r="I8" s="20">
        <f t="shared" si="0"/>
        <v>0.91892361578876458</v>
      </c>
    </row>
    <row r="9" spans="1:9" ht="20.25" customHeight="1" thickBot="1" x14ac:dyDescent="0.3">
      <c r="A9" s="370"/>
      <c r="B9" s="2">
        <v>75011</v>
      </c>
      <c r="C9" s="2"/>
      <c r="D9" s="5" t="s">
        <v>18</v>
      </c>
      <c r="E9" s="8">
        <f t="shared" si="1"/>
        <v>10000</v>
      </c>
      <c r="F9" s="25">
        <f t="shared" si="1"/>
        <v>12269</v>
      </c>
      <c r="G9" s="8">
        <f t="shared" si="1"/>
        <v>22269</v>
      </c>
      <c r="H9" s="8">
        <f t="shared" si="1"/>
        <v>20463.509999999998</v>
      </c>
      <c r="I9" s="21">
        <f t="shared" si="0"/>
        <v>0.91892361578876458</v>
      </c>
    </row>
    <row r="10" spans="1:9" ht="63" customHeight="1" thickBot="1" x14ac:dyDescent="0.3">
      <c r="A10" s="371"/>
      <c r="B10" s="124"/>
      <c r="C10" s="2">
        <v>2010</v>
      </c>
      <c r="D10" s="5" t="s">
        <v>16</v>
      </c>
      <c r="E10" s="8">
        <v>10000</v>
      </c>
      <c r="F10" s="25">
        <v>12269</v>
      </c>
      <c r="G10" s="8">
        <v>22269</v>
      </c>
      <c r="H10" s="8">
        <v>20463.509999999998</v>
      </c>
      <c r="I10" s="21">
        <f t="shared" si="0"/>
        <v>0.91892361578876458</v>
      </c>
    </row>
    <row r="11" spans="1:9" ht="65.25" customHeight="1" thickBot="1" x14ac:dyDescent="0.3">
      <c r="A11" s="14">
        <v>751</v>
      </c>
      <c r="B11" s="9"/>
      <c r="C11" s="2"/>
      <c r="D11" s="4" t="s">
        <v>19</v>
      </c>
      <c r="E11" s="7">
        <f>E12+E14</f>
        <v>600</v>
      </c>
      <c r="F11" s="24">
        <f>F12+F18</f>
        <v>7656</v>
      </c>
      <c r="G11" s="7">
        <f>G12+G18</f>
        <v>8256</v>
      </c>
      <c r="H11" s="7">
        <f>H12+H18</f>
        <v>8066</v>
      </c>
      <c r="I11" s="20">
        <f t="shared" si="0"/>
        <v>0.97698643410852715</v>
      </c>
    </row>
    <row r="12" spans="1:9" ht="33" customHeight="1" thickBot="1" x14ac:dyDescent="0.3">
      <c r="A12" s="376"/>
      <c r="B12" s="40">
        <v>75101</v>
      </c>
      <c r="C12" s="2"/>
      <c r="D12" s="5" t="s">
        <v>20</v>
      </c>
      <c r="E12" s="8">
        <f>E13</f>
        <v>600</v>
      </c>
      <c r="F12" s="25">
        <f>F13</f>
        <v>2856</v>
      </c>
      <c r="G12" s="8">
        <f>F12+E12</f>
        <v>3456</v>
      </c>
      <c r="H12" s="8">
        <f>H13</f>
        <v>3266</v>
      </c>
      <c r="I12" s="21">
        <f t="shared" si="0"/>
        <v>0.94502314814814814</v>
      </c>
    </row>
    <row r="13" spans="1:9" ht="66" customHeight="1" thickBot="1" x14ac:dyDescent="0.3">
      <c r="A13" s="377"/>
      <c r="B13" s="40"/>
      <c r="C13" s="9">
        <v>2010</v>
      </c>
      <c r="D13" s="6" t="s">
        <v>21</v>
      </c>
      <c r="E13" s="15">
        <v>600</v>
      </c>
      <c r="F13" s="265">
        <v>2856</v>
      </c>
      <c r="G13" s="15">
        <f>E13+F13</f>
        <v>3456</v>
      </c>
      <c r="H13" s="15">
        <v>3266</v>
      </c>
      <c r="I13" s="146">
        <f t="shared" si="0"/>
        <v>0.94502314814814814</v>
      </c>
    </row>
    <row r="14" spans="1:9" ht="22.5" hidden="1" customHeight="1" thickBot="1" x14ac:dyDescent="0.3">
      <c r="A14" s="377"/>
      <c r="B14" s="40">
        <v>75107</v>
      </c>
      <c r="C14" s="37"/>
      <c r="D14" s="42" t="s">
        <v>198</v>
      </c>
      <c r="E14" s="59">
        <v>0</v>
      </c>
      <c r="F14" s="60">
        <v>13367</v>
      </c>
      <c r="G14" s="59">
        <v>13367</v>
      </c>
      <c r="H14" s="59">
        <v>13366.58</v>
      </c>
      <c r="I14" s="63">
        <f t="shared" si="0"/>
        <v>0.99996857933717365</v>
      </c>
    </row>
    <row r="15" spans="1:9" ht="63" hidden="1" customHeight="1" thickBot="1" x14ac:dyDescent="0.3">
      <c r="A15" s="377"/>
      <c r="B15" s="126"/>
      <c r="C15" s="147">
        <v>2010</v>
      </c>
      <c r="D15" s="128" t="s">
        <v>21</v>
      </c>
      <c r="E15" s="127">
        <v>0</v>
      </c>
      <c r="F15" s="148">
        <v>13367</v>
      </c>
      <c r="G15" s="127">
        <v>13367</v>
      </c>
      <c r="H15" s="127">
        <v>13366.58</v>
      </c>
      <c r="I15" s="182">
        <f t="shared" si="0"/>
        <v>0.99996857933717365</v>
      </c>
    </row>
    <row r="16" spans="1:9" ht="63" hidden="1" customHeight="1" thickBot="1" x14ac:dyDescent="0.3">
      <c r="A16" s="377"/>
      <c r="B16" s="176">
        <v>75108</v>
      </c>
      <c r="C16" s="147"/>
      <c r="D16" s="178" t="s">
        <v>209</v>
      </c>
      <c r="E16" s="177">
        <v>0</v>
      </c>
      <c r="F16" s="148">
        <v>7965</v>
      </c>
      <c r="G16" s="177">
        <v>7965</v>
      </c>
      <c r="H16" s="177">
        <v>7948.89</v>
      </c>
      <c r="I16" s="182">
        <f t="shared" si="0"/>
        <v>0.9979774011299436</v>
      </c>
    </row>
    <row r="17" spans="1:9" ht="63" hidden="1" customHeight="1" thickBot="1" x14ac:dyDescent="0.3">
      <c r="A17" s="377"/>
      <c r="B17" s="176"/>
      <c r="C17" s="147">
        <v>2010</v>
      </c>
      <c r="D17" s="178" t="s">
        <v>210</v>
      </c>
      <c r="E17" s="177">
        <v>0</v>
      </c>
      <c r="F17" s="148">
        <v>7965</v>
      </c>
      <c r="G17" s="177">
        <v>7965</v>
      </c>
      <c r="H17" s="177">
        <v>7948.89</v>
      </c>
      <c r="I17" s="182">
        <f t="shared" si="0"/>
        <v>0.9979774011299436</v>
      </c>
    </row>
    <row r="18" spans="1:9" ht="63" customHeight="1" thickBot="1" x14ac:dyDescent="0.3">
      <c r="A18" s="377"/>
      <c r="B18" s="129">
        <v>75109</v>
      </c>
      <c r="C18" s="129"/>
      <c r="D18" s="133" t="s">
        <v>202</v>
      </c>
      <c r="E18" s="136">
        <v>0</v>
      </c>
      <c r="F18" s="138">
        <f>F19</f>
        <v>4800</v>
      </c>
      <c r="G18" s="136">
        <f>F18</f>
        <v>4800</v>
      </c>
      <c r="H18" s="136">
        <f>H19</f>
        <v>4800</v>
      </c>
      <c r="I18" s="193">
        <f t="shared" si="0"/>
        <v>1</v>
      </c>
    </row>
    <row r="19" spans="1:9" ht="63" customHeight="1" thickBot="1" x14ac:dyDescent="0.3">
      <c r="A19" s="377"/>
      <c r="B19" s="185"/>
      <c r="C19" s="185">
        <v>2010</v>
      </c>
      <c r="D19" s="186" t="s">
        <v>21</v>
      </c>
      <c r="E19" s="180">
        <v>0</v>
      </c>
      <c r="F19" s="148">
        <v>4800</v>
      </c>
      <c r="G19" s="180">
        <f>F19</f>
        <v>4800</v>
      </c>
      <c r="H19" s="180">
        <v>4800</v>
      </c>
      <c r="I19" s="182">
        <f t="shared" si="0"/>
        <v>1</v>
      </c>
    </row>
    <row r="20" spans="1:9" ht="37.5" customHeight="1" thickBot="1" x14ac:dyDescent="0.3">
      <c r="A20" s="225">
        <v>801</v>
      </c>
      <c r="B20" s="232"/>
      <c r="C20" s="232"/>
      <c r="D20" s="233" t="s">
        <v>11</v>
      </c>
      <c r="E20" s="234">
        <v>0</v>
      </c>
      <c r="F20" s="238">
        <f>F21+F23+F25</f>
        <v>25251.27</v>
      </c>
      <c r="G20" s="234">
        <f>G21+G23+G25</f>
        <v>25251.27</v>
      </c>
      <c r="H20" s="234">
        <f>H21+H23+H25</f>
        <v>25177.47</v>
      </c>
      <c r="I20" s="231">
        <f t="shared" si="0"/>
        <v>0.99707737472214275</v>
      </c>
    </row>
    <row r="21" spans="1:9" ht="38.25" customHeight="1" thickBot="1" x14ac:dyDescent="0.3">
      <c r="A21" s="376"/>
      <c r="B21" s="232">
        <v>80101</v>
      </c>
      <c r="C21" s="232"/>
      <c r="D21" s="237" t="s">
        <v>212</v>
      </c>
      <c r="E21" s="235">
        <v>0</v>
      </c>
      <c r="F21" s="230">
        <f>F22</f>
        <v>9789.27</v>
      </c>
      <c r="G21" s="235">
        <f t="shared" ref="G21:G26" si="2">F21</f>
        <v>9789.27</v>
      </c>
      <c r="H21" s="235">
        <f>H22</f>
        <v>9789.27</v>
      </c>
      <c r="I21" s="228">
        <f t="shared" si="0"/>
        <v>1</v>
      </c>
    </row>
    <row r="22" spans="1:9" ht="63" customHeight="1" thickBot="1" x14ac:dyDescent="0.3">
      <c r="A22" s="377"/>
      <c r="B22" s="232"/>
      <c r="C22" s="232">
        <v>2010</v>
      </c>
      <c r="D22" s="237" t="s">
        <v>21</v>
      </c>
      <c r="E22" s="235">
        <v>0</v>
      </c>
      <c r="F22" s="230">
        <v>9789.27</v>
      </c>
      <c r="G22" s="235">
        <f t="shared" si="2"/>
        <v>9789.27</v>
      </c>
      <c r="H22" s="235">
        <v>9789.27</v>
      </c>
      <c r="I22" s="228">
        <f t="shared" si="0"/>
        <v>1</v>
      </c>
    </row>
    <row r="23" spans="1:9" ht="33" customHeight="1" thickBot="1" x14ac:dyDescent="0.3">
      <c r="A23" s="377"/>
      <c r="B23" s="232">
        <v>80110</v>
      </c>
      <c r="C23" s="232"/>
      <c r="D23" s="237" t="s">
        <v>12</v>
      </c>
      <c r="E23" s="235">
        <v>0</v>
      </c>
      <c r="F23" s="230">
        <f>F24</f>
        <v>10949.66</v>
      </c>
      <c r="G23" s="235">
        <f t="shared" si="2"/>
        <v>10949.66</v>
      </c>
      <c r="H23" s="235">
        <f>H24</f>
        <v>10875.86</v>
      </c>
      <c r="I23" s="228">
        <f t="shared" si="0"/>
        <v>0.99326006469607286</v>
      </c>
    </row>
    <row r="24" spans="1:9" ht="63" customHeight="1" thickBot="1" x14ac:dyDescent="0.3">
      <c r="A24" s="377"/>
      <c r="B24" s="232"/>
      <c r="C24" s="232">
        <v>2010</v>
      </c>
      <c r="D24" s="237" t="s">
        <v>21</v>
      </c>
      <c r="E24" s="235">
        <v>0</v>
      </c>
      <c r="F24" s="230">
        <v>10949.66</v>
      </c>
      <c r="G24" s="235">
        <f t="shared" si="2"/>
        <v>10949.66</v>
      </c>
      <c r="H24" s="235">
        <v>10875.86</v>
      </c>
      <c r="I24" s="228">
        <f t="shared" si="0"/>
        <v>0.99326006469607286</v>
      </c>
    </row>
    <row r="25" spans="1:9" ht="33" customHeight="1" thickBot="1" x14ac:dyDescent="0.3">
      <c r="A25" s="377"/>
      <c r="B25" s="232">
        <v>80150</v>
      </c>
      <c r="C25" s="232"/>
      <c r="D25" s="267" t="s">
        <v>222</v>
      </c>
      <c r="E25" s="235">
        <v>0</v>
      </c>
      <c r="F25" s="230">
        <f>F26</f>
        <v>4512.34</v>
      </c>
      <c r="G25" s="235">
        <f t="shared" si="2"/>
        <v>4512.34</v>
      </c>
      <c r="H25" s="235">
        <f>H26</f>
        <v>4512.34</v>
      </c>
      <c r="I25" s="228">
        <f t="shared" si="0"/>
        <v>1</v>
      </c>
    </row>
    <row r="26" spans="1:9" ht="60" customHeight="1" thickBot="1" x14ac:dyDescent="0.3">
      <c r="A26" s="378"/>
      <c r="B26" s="232"/>
      <c r="C26" s="232">
        <v>2010</v>
      </c>
      <c r="D26" s="237" t="s">
        <v>21</v>
      </c>
      <c r="E26" s="235">
        <v>0</v>
      </c>
      <c r="F26" s="230">
        <v>4512.34</v>
      </c>
      <c r="G26" s="235">
        <f t="shared" si="2"/>
        <v>4512.34</v>
      </c>
      <c r="H26" s="235">
        <v>4512.34</v>
      </c>
      <c r="I26" s="228">
        <f t="shared" si="0"/>
        <v>1</v>
      </c>
    </row>
    <row r="27" spans="1:9" ht="34.5" customHeight="1" thickBot="1" x14ac:dyDescent="0.3">
      <c r="A27" s="225">
        <v>852</v>
      </c>
      <c r="B27" s="232"/>
      <c r="C27" s="225"/>
      <c r="D27" s="233" t="s">
        <v>22</v>
      </c>
      <c r="E27" s="234">
        <f>E50+E52+E55+E57</f>
        <v>1393000</v>
      </c>
      <c r="F27" s="238">
        <f>F48+F50+F52+F55+F57</f>
        <v>1866975.36</v>
      </c>
      <c r="G27" s="234">
        <f>G48+G50+G52+G55+G57</f>
        <v>3259975.36</v>
      </c>
      <c r="H27" s="234">
        <f>H48+H50+H52+H55+H57</f>
        <v>3226099.52</v>
      </c>
      <c r="I27" s="231">
        <f t="shared" si="0"/>
        <v>0.98960855949536997</v>
      </c>
    </row>
    <row r="28" spans="1:9" ht="15.75" hidden="1" customHeight="1" x14ac:dyDescent="0.3">
      <c r="A28" s="225"/>
      <c r="B28" s="232"/>
      <c r="C28" s="225"/>
      <c r="D28" s="233"/>
      <c r="E28" s="234"/>
      <c r="F28" s="238"/>
      <c r="G28" s="234"/>
      <c r="H28" s="234"/>
      <c r="I28" s="228" t="e">
        <f t="shared" si="0"/>
        <v>#DIV/0!</v>
      </c>
    </row>
    <row r="29" spans="1:9" ht="15" hidden="1" customHeight="1" x14ac:dyDescent="0.3">
      <c r="A29" s="225"/>
      <c r="B29" s="232"/>
      <c r="C29" s="225"/>
      <c r="D29" s="233"/>
      <c r="E29" s="234"/>
      <c r="F29" s="238"/>
      <c r="G29" s="234"/>
      <c r="H29" s="234"/>
      <c r="I29" s="228" t="e">
        <f t="shared" si="0"/>
        <v>#DIV/0!</v>
      </c>
    </row>
    <row r="30" spans="1:9" ht="15.75" hidden="1" customHeight="1" x14ac:dyDescent="0.3">
      <c r="A30" s="225"/>
      <c r="B30" s="232"/>
      <c r="C30" s="225"/>
      <c r="D30" s="233"/>
      <c r="E30" s="234"/>
      <c r="F30" s="238"/>
      <c r="G30" s="234"/>
      <c r="H30" s="234"/>
      <c r="I30" s="228" t="e">
        <f t="shared" si="0"/>
        <v>#DIV/0!</v>
      </c>
    </row>
    <row r="31" spans="1:9" ht="15.75" hidden="1" customHeight="1" x14ac:dyDescent="0.3">
      <c r="A31" s="225"/>
      <c r="B31" s="232"/>
      <c r="C31" s="225"/>
      <c r="D31" s="233"/>
      <c r="E31" s="234"/>
      <c r="F31" s="238"/>
      <c r="G31" s="234"/>
      <c r="H31" s="234"/>
      <c r="I31" s="228" t="e">
        <f t="shared" si="0"/>
        <v>#DIV/0!</v>
      </c>
    </row>
    <row r="32" spans="1:9" ht="8.25" hidden="1" customHeight="1" x14ac:dyDescent="0.3">
      <c r="A32" s="225"/>
      <c r="B32" s="232"/>
      <c r="C32" s="225"/>
      <c r="D32" s="233"/>
      <c r="E32" s="234"/>
      <c r="F32" s="238"/>
      <c r="G32" s="234"/>
      <c r="H32" s="234"/>
      <c r="I32" s="228" t="e">
        <f t="shared" si="0"/>
        <v>#DIV/0!</v>
      </c>
    </row>
    <row r="33" spans="1:9" ht="15.75" hidden="1" customHeight="1" x14ac:dyDescent="0.3">
      <c r="A33" s="225"/>
      <c r="B33" s="232"/>
      <c r="C33" s="225"/>
      <c r="D33" s="233"/>
      <c r="E33" s="234"/>
      <c r="F33" s="238"/>
      <c r="G33" s="234"/>
      <c r="H33" s="234"/>
      <c r="I33" s="228" t="e">
        <f t="shared" si="0"/>
        <v>#DIV/0!</v>
      </c>
    </row>
    <row r="34" spans="1:9" ht="15.75" hidden="1" customHeight="1" x14ac:dyDescent="0.3">
      <c r="A34" s="225"/>
      <c r="B34" s="232"/>
      <c r="C34" s="225"/>
      <c r="D34" s="233"/>
      <c r="E34" s="234"/>
      <c r="F34" s="238"/>
      <c r="G34" s="234"/>
      <c r="H34" s="234"/>
      <c r="I34" s="228" t="e">
        <f t="shared" si="0"/>
        <v>#DIV/0!</v>
      </c>
    </row>
    <row r="35" spans="1:9" ht="15.75" hidden="1" customHeight="1" x14ac:dyDescent="0.3">
      <c r="A35" s="225"/>
      <c r="B35" s="232"/>
      <c r="C35" s="225"/>
      <c r="D35" s="233"/>
      <c r="E35" s="234"/>
      <c r="F35" s="238"/>
      <c r="G35" s="234"/>
      <c r="H35" s="234"/>
      <c r="I35" s="228" t="e">
        <f t="shared" si="0"/>
        <v>#DIV/0!</v>
      </c>
    </row>
    <row r="36" spans="1:9" ht="15.75" hidden="1" customHeight="1" x14ac:dyDescent="0.3">
      <c r="A36" s="225"/>
      <c r="B36" s="232"/>
      <c r="C36" s="225"/>
      <c r="D36" s="233"/>
      <c r="E36" s="234"/>
      <c r="F36" s="238"/>
      <c r="G36" s="234"/>
      <c r="H36" s="234"/>
      <c r="I36" s="228" t="e">
        <f t="shared" si="0"/>
        <v>#DIV/0!</v>
      </c>
    </row>
    <row r="37" spans="1:9" ht="9.75" hidden="1" customHeight="1" thickBot="1" x14ac:dyDescent="0.3">
      <c r="A37" s="225"/>
      <c r="B37" s="232"/>
      <c r="C37" s="225"/>
      <c r="D37" s="233"/>
      <c r="E37" s="234"/>
      <c r="F37" s="238"/>
      <c r="G37" s="234"/>
      <c r="H37" s="234"/>
      <c r="I37" s="228" t="e">
        <f t="shared" si="0"/>
        <v>#DIV/0!</v>
      </c>
    </row>
    <row r="38" spans="1:9" ht="15.75" hidden="1" customHeight="1" x14ac:dyDescent="0.3">
      <c r="A38" s="225"/>
      <c r="B38" s="232"/>
      <c r="C38" s="225"/>
      <c r="D38" s="233"/>
      <c r="E38" s="16"/>
      <c r="F38" s="26"/>
      <c r="G38" s="16"/>
      <c r="H38" s="16"/>
      <c r="I38" s="228" t="e">
        <f t="shared" si="0"/>
        <v>#DIV/0!</v>
      </c>
    </row>
    <row r="39" spans="1:9" ht="15.75" hidden="1" customHeight="1" x14ac:dyDescent="0.3">
      <c r="A39" s="225"/>
      <c r="B39" s="232"/>
      <c r="C39" s="225"/>
      <c r="D39" s="233"/>
      <c r="E39" s="16"/>
      <c r="F39" s="26"/>
      <c r="G39" s="16"/>
      <c r="H39" s="16"/>
      <c r="I39" s="228" t="e">
        <f t="shared" si="0"/>
        <v>#DIV/0!</v>
      </c>
    </row>
    <row r="40" spans="1:9" ht="15.75" hidden="1" customHeight="1" x14ac:dyDescent="0.3">
      <c r="A40" s="225"/>
      <c r="B40" s="232"/>
      <c r="C40" s="225"/>
      <c r="D40" s="233"/>
      <c r="E40" s="16"/>
      <c r="F40" s="26"/>
      <c r="G40" s="16"/>
      <c r="H40" s="16"/>
      <c r="I40" s="228" t="e">
        <f t="shared" si="0"/>
        <v>#DIV/0!</v>
      </c>
    </row>
    <row r="41" spans="1:9" ht="15.75" hidden="1" customHeight="1" x14ac:dyDescent="0.3">
      <c r="A41" s="225"/>
      <c r="B41" s="232"/>
      <c r="C41" s="225"/>
      <c r="D41" s="233"/>
      <c r="E41" s="16"/>
      <c r="F41" s="26"/>
      <c r="G41" s="16"/>
      <c r="H41" s="16"/>
      <c r="I41" s="228" t="e">
        <f t="shared" si="0"/>
        <v>#DIV/0!</v>
      </c>
    </row>
    <row r="42" spans="1:9" ht="15.75" hidden="1" customHeight="1" x14ac:dyDescent="0.3">
      <c r="A42" s="225"/>
      <c r="B42" s="232"/>
      <c r="C42" s="225"/>
      <c r="D42" s="233"/>
      <c r="E42" s="16"/>
      <c r="F42" s="26"/>
      <c r="G42" s="16"/>
      <c r="H42" s="16"/>
      <c r="I42" s="228" t="e">
        <f t="shared" si="0"/>
        <v>#DIV/0!</v>
      </c>
    </row>
    <row r="43" spans="1:9" ht="15.75" hidden="1" customHeight="1" x14ac:dyDescent="0.3">
      <c r="A43" s="225"/>
      <c r="B43" s="232"/>
      <c r="C43" s="225"/>
      <c r="D43" s="233"/>
      <c r="E43" s="16"/>
      <c r="F43" s="26"/>
      <c r="G43" s="16"/>
      <c r="H43" s="16"/>
      <c r="I43" s="228" t="e">
        <f t="shared" si="0"/>
        <v>#DIV/0!</v>
      </c>
    </row>
    <row r="44" spans="1:9" ht="15.75" hidden="1" customHeight="1" x14ac:dyDescent="0.3">
      <c r="A44" s="225"/>
      <c r="B44" s="232"/>
      <c r="C44" s="225"/>
      <c r="D44" s="233"/>
      <c r="E44" s="16"/>
      <c r="F44" s="26"/>
      <c r="G44" s="16"/>
      <c r="H44" s="16"/>
      <c r="I44" s="228" t="e">
        <f t="shared" si="0"/>
        <v>#DIV/0!</v>
      </c>
    </row>
    <row r="45" spans="1:9" ht="15.75" hidden="1" customHeight="1" x14ac:dyDescent="0.3">
      <c r="A45" s="225"/>
      <c r="B45" s="232"/>
      <c r="C45" s="225"/>
      <c r="D45" s="233"/>
      <c r="E45" s="16"/>
      <c r="F45" s="26"/>
      <c r="G45" s="16"/>
      <c r="H45" s="16"/>
      <c r="I45" s="228" t="e">
        <f t="shared" si="0"/>
        <v>#DIV/0!</v>
      </c>
    </row>
    <row r="46" spans="1:9" ht="15.75" hidden="1" customHeight="1" x14ac:dyDescent="0.3">
      <c r="A46" s="225"/>
      <c r="B46" s="232"/>
      <c r="C46" s="225"/>
      <c r="D46" s="233"/>
      <c r="E46" s="16"/>
      <c r="F46" s="26"/>
      <c r="G46" s="16"/>
      <c r="H46" s="16"/>
      <c r="I46" s="228" t="e">
        <f t="shared" si="0"/>
        <v>#DIV/0!</v>
      </c>
    </row>
    <row r="47" spans="1:9" ht="16.5" hidden="1" customHeight="1" thickBot="1" x14ac:dyDescent="0.3">
      <c r="A47" s="225"/>
      <c r="B47" s="232"/>
      <c r="C47" s="225"/>
      <c r="D47" s="233"/>
      <c r="E47" s="16"/>
      <c r="F47" s="26"/>
      <c r="G47" s="16"/>
      <c r="H47" s="16"/>
      <c r="I47" s="228" t="e">
        <f t="shared" si="0"/>
        <v>#DIV/0!</v>
      </c>
    </row>
    <row r="48" spans="1:9" ht="33.75" customHeight="1" thickBot="1" x14ac:dyDescent="0.3">
      <c r="A48" s="385"/>
      <c r="B48" s="232">
        <v>85211</v>
      </c>
      <c r="C48" s="232"/>
      <c r="D48" s="237" t="s">
        <v>223</v>
      </c>
      <c r="E48" s="235">
        <v>0</v>
      </c>
      <c r="F48" s="230">
        <f>F49</f>
        <v>1563700</v>
      </c>
      <c r="G48" s="235">
        <f>F48</f>
        <v>1563700</v>
      </c>
      <c r="H48" s="235">
        <f>H49</f>
        <v>1543199.81</v>
      </c>
      <c r="I48" s="228">
        <f t="shared" si="0"/>
        <v>0.98688994692076493</v>
      </c>
    </row>
    <row r="49" spans="1:9" ht="94.5" customHeight="1" thickBot="1" x14ac:dyDescent="0.3">
      <c r="A49" s="386"/>
      <c r="B49" s="232"/>
      <c r="C49" s="232">
        <v>2060</v>
      </c>
      <c r="D49" s="266" t="s">
        <v>224</v>
      </c>
      <c r="E49" s="235">
        <v>0</v>
      </c>
      <c r="F49" s="230">
        <v>1563700</v>
      </c>
      <c r="G49" s="235">
        <v>1563700</v>
      </c>
      <c r="H49" s="235">
        <v>1543199.81</v>
      </c>
      <c r="I49" s="228">
        <f t="shared" si="0"/>
        <v>0.98688994692076493</v>
      </c>
    </row>
    <row r="50" spans="1:9" ht="51" customHeight="1" thickBot="1" x14ac:dyDescent="0.3">
      <c r="A50" s="386"/>
      <c r="B50" s="232">
        <v>85212</v>
      </c>
      <c r="C50" s="269"/>
      <c r="D50" s="10" t="s">
        <v>23</v>
      </c>
      <c r="E50" s="18">
        <f>E51</f>
        <v>1378000</v>
      </c>
      <c r="F50" s="202">
        <v>269233</v>
      </c>
      <c r="G50" s="19">
        <f>G51</f>
        <v>1647233</v>
      </c>
      <c r="H50" s="19">
        <v>1635281.5</v>
      </c>
      <c r="I50" s="22">
        <f>H50/G50</f>
        <v>0.99274449941204435</v>
      </c>
    </row>
    <row r="51" spans="1:9" ht="62.25" customHeight="1" thickBot="1" x14ac:dyDescent="0.3">
      <c r="A51" s="386"/>
      <c r="B51" s="232"/>
      <c r="C51" s="2">
        <v>2010</v>
      </c>
      <c r="D51" s="5" t="s">
        <v>16</v>
      </c>
      <c r="E51" s="8">
        <v>1378000</v>
      </c>
      <c r="F51" s="25">
        <v>269233</v>
      </c>
      <c r="G51" s="8">
        <v>1647233</v>
      </c>
      <c r="H51" s="8">
        <v>1635281.5</v>
      </c>
      <c r="I51" s="22">
        <f>H51/G51</f>
        <v>0.99274449941204435</v>
      </c>
    </row>
    <row r="52" spans="1:9" ht="81.75" customHeight="1" thickBot="1" x14ac:dyDescent="0.3">
      <c r="A52" s="386"/>
      <c r="B52" s="232">
        <v>85213</v>
      </c>
      <c r="C52" s="2"/>
      <c r="D52" s="5" t="s">
        <v>24</v>
      </c>
      <c r="E52" s="8">
        <f>E53</f>
        <v>15000</v>
      </c>
      <c r="F52" s="25">
        <f>F53</f>
        <v>29750</v>
      </c>
      <c r="G52" s="8">
        <f>G53</f>
        <v>44750</v>
      </c>
      <c r="H52" s="8">
        <f>H53</f>
        <v>43576.81</v>
      </c>
      <c r="I52" s="22">
        <f>H52/G52</f>
        <v>0.97378346368715074</v>
      </c>
    </row>
    <row r="53" spans="1:9" ht="30" hidden="1" customHeight="1" x14ac:dyDescent="0.25">
      <c r="A53" s="386"/>
      <c r="B53" s="384"/>
      <c r="C53" s="383">
        <v>2010</v>
      </c>
      <c r="D53" s="353" t="s">
        <v>16</v>
      </c>
      <c r="E53" s="355">
        <v>15000</v>
      </c>
      <c r="F53" s="374">
        <v>29750</v>
      </c>
      <c r="G53" s="355">
        <v>44750</v>
      </c>
      <c r="H53" s="355">
        <v>43576.81</v>
      </c>
      <c r="I53" s="372">
        <f t="shared" ref="I53" si="3">H53/G53</f>
        <v>0.97378346368715074</v>
      </c>
    </row>
    <row r="54" spans="1:9" ht="63.75" customHeight="1" thickBot="1" x14ac:dyDescent="0.3">
      <c r="A54" s="386"/>
      <c r="B54" s="384"/>
      <c r="C54" s="384"/>
      <c r="D54" s="354"/>
      <c r="E54" s="356"/>
      <c r="F54" s="375"/>
      <c r="G54" s="356"/>
      <c r="H54" s="356"/>
      <c r="I54" s="373"/>
    </row>
    <row r="55" spans="1:9" ht="19.5" customHeight="1" thickBot="1" x14ac:dyDescent="0.3">
      <c r="A55" s="386"/>
      <c r="B55" s="40">
        <v>85215</v>
      </c>
      <c r="C55" s="40"/>
      <c r="D55" s="42" t="s">
        <v>159</v>
      </c>
      <c r="E55" s="59">
        <v>0</v>
      </c>
      <c r="F55" s="230">
        <f>F56</f>
        <v>1192.3599999999999</v>
      </c>
      <c r="G55" s="59">
        <f>G56</f>
        <v>1192.3599999999999</v>
      </c>
      <c r="H55" s="59">
        <f>H56</f>
        <v>1013.26</v>
      </c>
      <c r="I55" s="61">
        <f>H55/G55</f>
        <v>0.84979368647052911</v>
      </c>
    </row>
    <row r="56" spans="1:9" ht="65.25" customHeight="1" thickBot="1" x14ac:dyDescent="0.3">
      <c r="A56" s="386"/>
      <c r="B56" s="232"/>
      <c r="C56" s="37">
        <v>2010</v>
      </c>
      <c r="D56" s="42" t="s">
        <v>16</v>
      </c>
      <c r="E56" s="59">
        <v>0</v>
      </c>
      <c r="F56" s="230">
        <v>1192.3599999999999</v>
      </c>
      <c r="G56" s="59">
        <f>F56+E56</f>
        <v>1192.3599999999999</v>
      </c>
      <c r="H56" s="59">
        <v>1013.26</v>
      </c>
      <c r="I56" s="61">
        <f>H56/G56</f>
        <v>0.84979368647052911</v>
      </c>
    </row>
    <row r="57" spans="1:9" ht="16.5" customHeight="1" thickBot="1" x14ac:dyDescent="0.3">
      <c r="A57" s="386"/>
      <c r="B57" s="232">
        <v>85295</v>
      </c>
      <c r="C57" s="11"/>
      <c r="D57" s="58" t="s">
        <v>15</v>
      </c>
      <c r="E57" s="8">
        <v>0</v>
      </c>
      <c r="F57" s="25">
        <f>F58</f>
        <v>3100</v>
      </c>
      <c r="G57" s="8">
        <f>F57+E57</f>
        <v>3100</v>
      </c>
      <c r="H57" s="8">
        <f>H58</f>
        <v>3028.14</v>
      </c>
      <c r="I57" s="21">
        <f>H57/G57</f>
        <v>0.97681935483870963</v>
      </c>
    </row>
    <row r="58" spans="1:9" ht="60" customHeight="1" thickBot="1" x14ac:dyDescent="0.3">
      <c r="A58" s="387"/>
      <c r="B58" s="232"/>
      <c r="C58" s="11">
        <v>2010</v>
      </c>
      <c r="D58" s="12" t="s">
        <v>25</v>
      </c>
      <c r="E58" s="8">
        <v>0</v>
      </c>
      <c r="F58" s="25">
        <v>3100</v>
      </c>
      <c r="G58" s="8">
        <f>F58+E58</f>
        <v>3100</v>
      </c>
      <c r="H58" s="8">
        <v>3028.14</v>
      </c>
      <c r="I58" s="21">
        <f>H58/G58</f>
        <v>0.97681935483870963</v>
      </c>
    </row>
    <row r="59" spans="1:9" ht="16.5" thickBot="1" x14ac:dyDescent="0.3">
      <c r="A59" s="379" t="s">
        <v>26</v>
      </c>
      <c r="B59" s="380"/>
      <c r="C59" s="381"/>
      <c r="D59" s="382"/>
      <c r="E59" s="71">
        <f>E27+E11+E8+E5</f>
        <v>1403600</v>
      </c>
      <c r="F59" s="72">
        <f>F5+F8+F11+F20+F27</f>
        <v>2147160.3600000003</v>
      </c>
      <c r="G59" s="71">
        <f>G5+G8+G11+G20+G27</f>
        <v>3550760.36</v>
      </c>
      <c r="H59" s="71">
        <f>H5+H8+H11+H20+H27</f>
        <v>3514815.23</v>
      </c>
      <c r="I59" s="268">
        <f>H59/G59</f>
        <v>0.98987677951885211</v>
      </c>
    </row>
    <row r="60" spans="1:9" ht="16.5" customHeight="1" thickTop="1" x14ac:dyDescent="0.25"/>
  </sheetData>
  <mergeCells count="22">
    <mergeCell ref="A1:I1"/>
    <mergeCell ref="A6:A7"/>
    <mergeCell ref="A2:A3"/>
    <mergeCell ref="B2:B3"/>
    <mergeCell ref="C2:C3"/>
    <mergeCell ref="D2:D3"/>
    <mergeCell ref="I2:I3"/>
    <mergeCell ref="E2:G2"/>
    <mergeCell ref="H2:H3"/>
    <mergeCell ref="A59:D59"/>
    <mergeCell ref="C53:C54"/>
    <mergeCell ref="B53:B54"/>
    <mergeCell ref="D53:D54"/>
    <mergeCell ref="A48:A58"/>
    <mergeCell ref="A9:A10"/>
    <mergeCell ref="I53:I54"/>
    <mergeCell ref="E53:E54"/>
    <mergeCell ref="F53:F54"/>
    <mergeCell ref="G53:G54"/>
    <mergeCell ref="H53:H54"/>
    <mergeCell ref="A12:A19"/>
    <mergeCell ref="A21:A26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4"/>
  <sheetViews>
    <sheetView topLeftCell="A83" workbookViewId="0">
      <selection activeCell="J122" sqref="J122:J123"/>
    </sheetView>
  </sheetViews>
  <sheetFormatPr defaultRowHeight="15" x14ac:dyDescent="0.25"/>
  <cols>
    <col min="1" max="1" width="8.28515625" customWidth="1"/>
    <col min="2" max="2" width="9.140625" customWidth="1"/>
    <col min="4" max="4" width="43.42578125" customWidth="1"/>
    <col min="5" max="5" width="14.5703125" style="67" customWidth="1"/>
    <col min="6" max="6" width="13.42578125" style="67" bestFit="1" customWidth="1"/>
    <col min="7" max="7" width="0.28515625" style="67" customWidth="1"/>
    <col min="8" max="8" width="13.85546875" style="67" customWidth="1"/>
    <col min="9" max="9" width="13.5703125" style="67" customWidth="1"/>
    <col min="10" max="10" width="13.42578125" style="23" customWidth="1"/>
  </cols>
  <sheetData>
    <row r="1" spans="1:10" ht="19.5" customHeight="1" thickBot="1" x14ac:dyDescent="0.35">
      <c r="A1" s="365" t="s">
        <v>253</v>
      </c>
      <c r="B1" s="365"/>
      <c r="C1" s="365"/>
      <c r="D1" s="365"/>
      <c r="E1" s="365"/>
      <c r="F1" s="365"/>
      <c r="G1" s="365"/>
      <c r="H1" s="365"/>
      <c r="I1" s="365"/>
      <c r="J1" s="365"/>
    </row>
    <row r="2" spans="1:10" ht="21.75" customHeight="1" thickTop="1" thickBot="1" x14ac:dyDescent="0.3">
      <c r="A2" s="499" t="s">
        <v>0</v>
      </c>
      <c r="B2" s="488" t="s">
        <v>1</v>
      </c>
      <c r="C2" s="488" t="s">
        <v>2</v>
      </c>
      <c r="D2" s="488" t="s">
        <v>3</v>
      </c>
      <c r="E2" s="491" t="s">
        <v>4</v>
      </c>
      <c r="F2" s="492"/>
      <c r="G2" s="492"/>
      <c r="H2" s="493"/>
      <c r="I2" s="486" t="s">
        <v>5</v>
      </c>
      <c r="J2" s="475" t="s">
        <v>27</v>
      </c>
    </row>
    <row r="3" spans="1:10" ht="15.75" customHeight="1" x14ac:dyDescent="0.25">
      <c r="A3" s="500"/>
      <c r="B3" s="489"/>
      <c r="C3" s="489"/>
      <c r="D3" s="489"/>
      <c r="E3" s="482" t="s">
        <v>6</v>
      </c>
      <c r="F3" s="478" t="s">
        <v>7</v>
      </c>
      <c r="G3" s="479"/>
      <c r="H3" s="482" t="s">
        <v>254</v>
      </c>
      <c r="I3" s="487"/>
      <c r="J3" s="476"/>
    </row>
    <row r="4" spans="1:10" ht="22.5" customHeight="1" thickBot="1" x14ac:dyDescent="0.3">
      <c r="A4" s="501"/>
      <c r="B4" s="490"/>
      <c r="C4" s="490"/>
      <c r="D4" s="490"/>
      <c r="E4" s="483"/>
      <c r="F4" s="480"/>
      <c r="G4" s="481"/>
      <c r="H4" s="483"/>
      <c r="I4" s="444"/>
      <c r="J4" s="477"/>
    </row>
    <row r="5" spans="1:10" ht="15" customHeight="1" thickBot="1" x14ac:dyDescent="0.3">
      <c r="A5" s="29">
        <v>1</v>
      </c>
      <c r="B5" s="30">
        <v>2</v>
      </c>
      <c r="C5" s="30">
        <v>3</v>
      </c>
      <c r="D5" s="30">
        <v>4</v>
      </c>
      <c r="E5" s="68">
        <v>5</v>
      </c>
      <c r="F5" s="484">
        <v>6</v>
      </c>
      <c r="G5" s="485"/>
      <c r="H5" s="68">
        <v>7</v>
      </c>
      <c r="I5" s="68">
        <v>8</v>
      </c>
      <c r="J5" s="69">
        <v>9</v>
      </c>
    </row>
    <row r="6" spans="1:10" ht="15" customHeight="1" thickTop="1" thickBot="1" x14ac:dyDescent="0.3">
      <c r="A6" s="465">
        <v>20</v>
      </c>
      <c r="B6" s="32"/>
      <c r="C6" s="32"/>
      <c r="D6" s="33" t="s">
        <v>28</v>
      </c>
      <c r="E6" s="66">
        <f>E7</f>
        <v>3000</v>
      </c>
      <c r="F6" s="496">
        <v>0</v>
      </c>
      <c r="G6" s="497"/>
      <c r="H6" s="192">
        <f>H7</f>
        <v>3000</v>
      </c>
      <c r="I6" s="149">
        <f>I7</f>
        <v>3146.98</v>
      </c>
      <c r="J6" s="28">
        <f>I6/H6</f>
        <v>1.0489933333333334</v>
      </c>
    </row>
    <row r="7" spans="1:10" ht="15" customHeight="1" thickBot="1" x14ac:dyDescent="0.3">
      <c r="A7" s="466"/>
      <c r="B7" s="224">
        <v>2095</v>
      </c>
      <c r="C7" s="31"/>
      <c r="D7" s="34" t="s">
        <v>15</v>
      </c>
      <c r="E7" s="190">
        <f>E8</f>
        <v>3000</v>
      </c>
      <c r="F7" s="410">
        <v>0</v>
      </c>
      <c r="G7" s="411"/>
      <c r="H7" s="190">
        <f>H8</f>
        <v>3000</v>
      </c>
      <c r="I7" s="190">
        <f>I8</f>
        <v>3146.98</v>
      </c>
      <c r="J7" s="28">
        <f>I7/H7</f>
        <v>1.0489933333333334</v>
      </c>
    </row>
    <row r="8" spans="1:10" ht="62.25" customHeight="1" x14ac:dyDescent="0.25">
      <c r="A8" s="467"/>
      <c r="B8" s="467"/>
      <c r="C8" s="415">
        <v>750</v>
      </c>
      <c r="D8" s="418" t="s">
        <v>29</v>
      </c>
      <c r="E8" s="393">
        <v>3000</v>
      </c>
      <c r="F8" s="459">
        <v>0</v>
      </c>
      <c r="G8" s="460"/>
      <c r="H8" s="393">
        <v>3000</v>
      </c>
      <c r="I8" s="393">
        <v>3146.98</v>
      </c>
      <c r="J8" s="494">
        <f t="shared" ref="J8:J13" si="0">I8/H8</f>
        <v>1.0489933333333334</v>
      </c>
    </row>
    <row r="9" spans="1:10" ht="20.25" customHeight="1" thickBot="1" x14ac:dyDescent="0.3">
      <c r="A9" s="468"/>
      <c r="B9" s="468"/>
      <c r="C9" s="417"/>
      <c r="D9" s="420"/>
      <c r="E9" s="395"/>
      <c r="F9" s="461"/>
      <c r="G9" s="462"/>
      <c r="H9" s="395"/>
      <c r="I9" s="395"/>
      <c r="J9" s="495"/>
    </row>
    <row r="10" spans="1:10" ht="15" customHeight="1" thickBot="1" x14ac:dyDescent="0.3">
      <c r="A10" s="150">
        <v>700</v>
      </c>
      <c r="B10" s="37"/>
      <c r="C10" s="116"/>
      <c r="D10" s="39" t="s">
        <v>8</v>
      </c>
      <c r="E10" s="187">
        <f>E11</f>
        <v>77940</v>
      </c>
      <c r="F10" s="472">
        <v>0</v>
      </c>
      <c r="G10" s="473"/>
      <c r="H10" s="187">
        <f>H11</f>
        <v>77940</v>
      </c>
      <c r="I10" s="187">
        <f>I11</f>
        <v>74719.650000000009</v>
      </c>
      <c r="J10" s="191">
        <f t="shared" si="0"/>
        <v>0.95868167821401085</v>
      </c>
    </row>
    <row r="11" spans="1:10" ht="15" customHeight="1" thickBot="1" x14ac:dyDescent="0.3">
      <c r="A11" s="469"/>
      <c r="B11" s="35">
        <v>70005</v>
      </c>
      <c r="C11" s="70"/>
      <c r="D11" s="34" t="s">
        <v>9</v>
      </c>
      <c r="E11" s="190">
        <f>E12+E13+E14</f>
        <v>77940</v>
      </c>
      <c r="F11" s="410">
        <v>0</v>
      </c>
      <c r="G11" s="411"/>
      <c r="H11" s="190">
        <f>H12+H13+H14</f>
        <v>77940</v>
      </c>
      <c r="I11" s="190">
        <f>I12+I13+I14</f>
        <v>74719.650000000009</v>
      </c>
      <c r="J11" s="199">
        <f t="shared" si="0"/>
        <v>0.95868167821401085</v>
      </c>
    </row>
    <row r="12" spans="1:10" ht="36.75" customHeight="1" thickBot="1" x14ac:dyDescent="0.3">
      <c r="A12" s="470"/>
      <c r="B12" s="412"/>
      <c r="C12" s="70">
        <v>470</v>
      </c>
      <c r="D12" s="34" t="s">
        <v>30</v>
      </c>
      <c r="E12" s="190">
        <v>1940</v>
      </c>
      <c r="F12" s="410">
        <v>0</v>
      </c>
      <c r="G12" s="411"/>
      <c r="H12" s="190">
        <f>E12</f>
        <v>1940</v>
      </c>
      <c r="I12" s="190">
        <v>1891.86</v>
      </c>
      <c r="J12" s="199">
        <f t="shared" si="0"/>
        <v>0.97518556701030923</v>
      </c>
    </row>
    <row r="13" spans="1:10" ht="15" customHeight="1" thickBot="1" x14ac:dyDescent="0.3">
      <c r="A13" s="470"/>
      <c r="B13" s="413"/>
      <c r="C13" s="70">
        <v>750</v>
      </c>
      <c r="D13" s="34" t="s">
        <v>29</v>
      </c>
      <c r="E13" s="190">
        <v>75000</v>
      </c>
      <c r="F13" s="410">
        <v>0</v>
      </c>
      <c r="G13" s="411"/>
      <c r="H13" s="190">
        <f>E13</f>
        <v>75000</v>
      </c>
      <c r="I13" s="65">
        <v>72377.02</v>
      </c>
      <c r="J13" s="199">
        <f t="shared" si="0"/>
        <v>0.96502693333333334</v>
      </c>
    </row>
    <row r="14" spans="1:10" ht="15" customHeight="1" thickBot="1" x14ac:dyDescent="0.3">
      <c r="A14" s="471"/>
      <c r="B14" s="414"/>
      <c r="C14" s="70">
        <v>920</v>
      </c>
      <c r="D14" s="34" t="s">
        <v>31</v>
      </c>
      <c r="E14" s="190">
        <v>1000</v>
      </c>
      <c r="F14" s="410">
        <v>0</v>
      </c>
      <c r="G14" s="411"/>
      <c r="H14" s="190">
        <v>1000</v>
      </c>
      <c r="I14" s="65">
        <v>450.77</v>
      </c>
      <c r="J14" s="199">
        <f t="shared" ref="J14:J19" si="1">I14/H14</f>
        <v>0.45077</v>
      </c>
    </row>
    <row r="15" spans="1:10" ht="15" customHeight="1" thickBot="1" x14ac:dyDescent="0.3">
      <c r="A15" s="56">
        <v>750</v>
      </c>
      <c r="B15" s="32"/>
      <c r="C15" s="117"/>
      <c r="D15" s="33" t="s">
        <v>17</v>
      </c>
      <c r="E15" s="66">
        <f>E16</f>
        <v>0</v>
      </c>
      <c r="F15" s="472">
        <v>0</v>
      </c>
      <c r="G15" s="473"/>
      <c r="H15" s="66">
        <f>H16</f>
        <v>0</v>
      </c>
      <c r="I15" s="195">
        <f>I16</f>
        <v>4.6500000000000004</v>
      </c>
      <c r="J15" s="191">
        <v>0</v>
      </c>
    </row>
    <row r="16" spans="1:10" ht="15" customHeight="1" thickBot="1" x14ac:dyDescent="0.3">
      <c r="A16" s="469"/>
      <c r="B16" s="31">
        <v>75011</v>
      </c>
      <c r="C16" s="70"/>
      <c r="D16" s="34" t="s">
        <v>34</v>
      </c>
      <c r="E16" s="190">
        <f>E17</f>
        <v>0</v>
      </c>
      <c r="F16" s="410">
        <v>0</v>
      </c>
      <c r="G16" s="411"/>
      <c r="H16" s="190">
        <f>H17</f>
        <v>0</v>
      </c>
      <c r="I16" s="196">
        <f>I17</f>
        <v>4.6500000000000004</v>
      </c>
      <c r="J16" s="199">
        <v>0</v>
      </c>
    </row>
    <row r="17" spans="1:10" ht="15" customHeight="1" thickBot="1" x14ac:dyDescent="0.3">
      <c r="A17" s="471"/>
      <c r="B17" s="31"/>
      <c r="C17" s="70">
        <v>690</v>
      </c>
      <c r="D17" s="34" t="s">
        <v>35</v>
      </c>
      <c r="E17" s="190">
        <v>0</v>
      </c>
      <c r="F17" s="410">
        <v>0</v>
      </c>
      <c r="G17" s="411"/>
      <c r="H17" s="190">
        <v>0</v>
      </c>
      <c r="I17" s="196">
        <v>4.6500000000000004</v>
      </c>
      <c r="J17" s="199">
        <v>0</v>
      </c>
    </row>
    <row r="18" spans="1:10" ht="81" customHeight="1" thickBot="1" x14ac:dyDescent="0.3">
      <c r="A18" s="56">
        <v>756</v>
      </c>
      <c r="B18" s="32"/>
      <c r="C18" s="117"/>
      <c r="D18" s="33" t="s">
        <v>37</v>
      </c>
      <c r="E18" s="66">
        <f>E19+E26+E32+E39+E45</f>
        <v>5418593</v>
      </c>
      <c r="F18" s="402">
        <v>736407</v>
      </c>
      <c r="G18" s="403"/>
      <c r="H18" s="66">
        <f>H19+H26+H32+H39+H45</f>
        <v>6155000</v>
      </c>
      <c r="I18" s="195">
        <f>I19+I26+I32+I45+I39</f>
        <v>6159631.9500000002</v>
      </c>
      <c r="J18" s="197">
        <f t="shared" si="1"/>
        <v>1.0007525507717303</v>
      </c>
    </row>
    <row r="19" spans="1:10" ht="15.75" customHeight="1" x14ac:dyDescent="0.25">
      <c r="A19" s="451"/>
      <c r="B19" s="412">
        <v>75601</v>
      </c>
      <c r="C19" s="415"/>
      <c r="D19" s="418" t="s">
        <v>38</v>
      </c>
      <c r="E19" s="393">
        <f>E23+E24</f>
        <v>2200</v>
      </c>
      <c r="F19" s="396">
        <v>3000</v>
      </c>
      <c r="G19" s="397"/>
      <c r="H19" s="393">
        <f>H23+H24</f>
        <v>5200</v>
      </c>
      <c r="I19" s="393">
        <f>I23+I24</f>
        <v>5392</v>
      </c>
      <c r="J19" s="390">
        <f t="shared" si="1"/>
        <v>1.0369230769230768</v>
      </c>
    </row>
    <row r="20" spans="1:10" ht="9" customHeight="1" x14ac:dyDescent="0.25">
      <c r="A20" s="452"/>
      <c r="B20" s="413"/>
      <c r="C20" s="416"/>
      <c r="D20" s="419"/>
      <c r="E20" s="394"/>
      <c r="F20" s="398"/>
      <c r="G20" s="399"/>
      <c r="H20" s="394"/>
      <c r="I20" s="394"/>
      <c r="J20" s="391"/>
    </row>
    <row r="21" spans="1:10" ht="5.25" customHeight="1" thickBot="1" x14ac:dyDescent="0.3">
      <c r="A21" s="452"/>
      <c r="B21" s="413"/>
      <c r="C21" s="416"/>
      <c r="D21" s="419"/>
      <c r="E21" s="394"/>
      <c r="F21" s="398"/>
      <c r="G21" s="399"/>
      <c r="H21" s="394"/>
      <c r="I21" s="394"/>
      <c r="J21" s="391"/>
    </row>
    <row r="22" spans="1:10" ht="15.75" hidden="1" customHeight="1" thickBot="1" x14ac:dyDescent="0.3">
      <c r="A22" s="452"/>
      <c r="B22" s="414"/>
      <c r="C22" s="417"/>
      <c r="D22" s="420"/>
      <c r="E22" s="395"/>
      <c r="F22" s="400"/>
      <c r="G22" s="401"/>
      <c r="H22" s="395"/>
      <c r="I22" s="395"/>
      <c r="J22" s="183"/>
    </row>
    <row r="23" spans="1:10" ht="33.75" customHeight="1" thickBot="1" x14ac:dyDescent="0.3">
      <c r="A23" s="452"/>
      <c r="B23" s="412"/>
      <c r="C23" s="116">
        <v>350</v>
      </c>
      <c r="D23" s="43" t="s">
        <v>39</v>
      </c>
      <c r="E23" s="188">
        <v>2000</v>
      </c>
      <c r="F23" s="406">
        <v>3000</v>
      </c>
      <c r="G23" s="407"/>
      <c r="H23" s="188">
        <v>5000</v>
      </c>
      <c r="I23" s="196">
        <v>5356</v>
      </c>
      <c r="J23" s="193">
        <f>I23/H23</f>
        <v>1.0711999999999999</v>
      </c>
    </row>
    <row r="24" spans="1:10" ht="16.5" customHeight="1" x14ac:dyDescent="0.25">
      <c r="A24" s="452"/>
      <c r="B24" s="413"/>
      <c r="C24" s="415">
        <v>910</v>
      </c>
      <c r="D24" s="418" t="s">
        <v>40</v>
      </c>
      <c r="E24" s="393">
        <v>200</v>
      </c>
      <c r="F24" s="459">
        <v>0</v>
      </c>
      <c r="G24" s="460"/>
      <c r="H24" s="393">
        <v>200</v>
      </c>
      <c r="I24" s="393">
        <v>36</v>
      </c>
      <c r="J24" s="390">
        <f t="shared" ref="J24" si="2">I24/H24</f>
        <v>0.18</v>
      </c>
    </row>
    <row r="25" spans="1:10" ht="14.25" customHeight="1" thickBot="1" x14ac:dyDescent="0.3">
      <c r="A25" s="452"/>
      <c r="B25" s="414"/>
      <c r="C25" s="417"/>
      <c r="D25" s="420"/>
      <c r="E25" s="395"/>
      <c r="F25" s="461"/>
      <c r="G25" s="462"/>
      <c r="H25" s="395"/>
      <c r="I25" s="395"/>
      <c r="J25" s="392"/>
    </row>
    <row r="26" spans="1:10" ht="27.75" customHeight="1" thickBot="1" x14ac:dyDescent="0.3">
      <c r="A26" s="452"/>
      <c r="B26" s="37">
        <v>75615</v>
      </c>
      <c r="C26" s="70"/>
      <c r="D26" s="34" t="s">
        <v>41</v>
      </c>
      <c r="E26" s="190">
        <f>E27+E28+E29+E31</f>
        <v>3131000</v>
      </c>
      <c r="F26" s="406">
        <v>786324</v>
      </c>
      <c r="G26" s="407"/>
      <c r="H26" s="190">
        <f>H27+H28+H29+H31</f>
        <v>3917324</v>
      </c>
      <c r="I26" s="196">
        <f>I27+I28+I29+I30+I31</f>
        <v>4002850.58</v>
      </c>
      <c r="J26" s="193">
        <f t="shared" ref="J26:J38" si="3">I26/H26</f>
        <v>1.0218329094044813</v>
      </c>
    </row>
    <row r="27" spans="1:10" ht="15" customHeight="1" thickBot="1" x14ac:dyDescent="0.3">
      <c r="A27" s="452"/>
      <c r="B27" s="412"/>
      <c r="C27" s="70">
        <v>310</v>
      </c>
      <c r="D27" s="34" t="s">
        <v>42</v>
      </c>
      <c r="E27" s="190">
        <v>2920000</v>
      </c>
      <c r="F27" s="406">
        <v>741920</v>
      </c>
      <c r="G27" s="407"/>
      <c r="H27" s="190">
        <v>3661920</v>
      </c>
      <c r="I27" s="196">
        <v>3737493</v>
      </c>
      <c r="J27" s="193">
        <f t="shared" si="3"/>
        <v>1.0206375344081793</v>
      </c>
    </row>
    <row r="28" spans="1:10" ht="15" customHeight="1" thickBot="1" x14ac:dyDescent="0.3">
      <c r="A28" s="452"/>
      <c r="B28" s="413"/>
      <c r="C28" s="70">
        <v>320</v>
      </c>
      <c r="D28" s="34" t="s">
        <v>43</v>
      </c>
      <c r="E28" s="190">
        <v>40000</v>
      </c>
      <c r="F28" s="410">
        <v>0</v>
      </c>
      <c r="G28" s="411"/>
      <c r="H28" s="190">
        <f>E28</f>
        <v>40000</v>
      </c>
      <c r="I28" s="196">
        <v>40227</v>
      </c>
      <c r="J28" s="193">
        <f t="shared" si="3"/>
        <v>1.0056750000000001</v>
      </c>
    </row>
    <row r="29" spans="1:10" ht="15" customHeight="1" thickBot="1" x14ac:dyDescent="0.3">
      <c r="A29" s="452"/>
      <c r="B29" s="413"/>
      <c r="C29" s="70">
        <v>330</v>
      </c>
      <c r="D29" s="34" t="s">
        <v>44</v>
      </c>
      <c r="E29" s="190">
        <v>170000</v>
      </c>
      <c r="F29" s="406">
        <v>45304</v>
      </c>
      <c r="G29" s="407"/>
      <c r="H29" s="190">
        <v>215304</v>
      </c>
      <c r="I29" s="196">
        <v>225089.58</v>
      </c>
      <c r="J29" s="193">
        <f t="shared" si="3"/>
        <v>1.0454500613086612</v>
      </c>
    </row>
    <row r="30" spans="1:10" ht="15" customHeight="1" thickBot="1" x14ac:dyDescent="0.3">
      <c r="A30" s="452"/>
      <c r="B30" s="413"/>
      <c r="C30" s="70">
        <v>500</v>
      </c>
      <c r="D30" s="34" t="s">
        <v>219</v>
      </c>
      <c r="E30" s="213">
        <v>0</v>
      </c>
      <c r="F30" s="410">
        <v>0</v>
      </c>
      <c r="G30" s="411"/>
      <c r="H30" s="213">
        <v>0</v>
      </c>
      <c r="I30" s="214">
        <v>40</v>
      </c>
      <c r="J30" s="215">
        <v>0</v>
      </c>
    </row>
    <row r="31" spans="1:10" ht="31.5" customHeight="1" thickBot="1" x14ac:dyDescent="0.3">
      <c r="A31" s="452"/>
      <c r="B31" s="414"/>
      <c r="C31" s="70">
        <v>910</v>
      </c>
      <c r="D31" s="34" t="s">
        <v>40</v>
      </c>
      <c r="E31" s="190">
        <v>1000</v>
      </c>
      <c r="F31" s="410">
        <v>-900</v>
      </c>
      <c r="G31" s="411"/>
      <c r="H31" s="190">
        <v>100</v>
      </c>
      <c r="I31" s="196">
        <v>1</v>
      </c>
      <c r="J31" s="193">
        <f t="shared" si="3"/>
        <v>0.01</v>
      </c>
    </row>
    <row r="32" spans="1:10" ht="15" customHeight="1" thickBot="1" x14ac:dyDescent="0.3">
      <c r="A32" s="452"/>
      <c r="B32" s="31">
        <v>75616</v>
      </c>
      <c r="C32" s="70"/>
      <c r="D32" s="34" t="s">
        <v>45</v>
      </c>
      <c r="E32" s="190">
        <f>E33+E34+E35+E36+E37+E38</f>
        <v>980000</v>
      </c>
      <c r="F32" s="410">
        <v>-60640</v>
      </c>
      <c r="G32" s="411"/>
      <c r="H32" s="190">
        <f>H33+H34+H35+H36+H37+H38</f>
        <v>919360</v>
      </c>
      <c r="I32" s="196">
        <f>I33+I34+I35+I36+I37+I38</f>
        <v>819105.69000000006</v>
      </c>
      <c r="J32" s="193">
        <f t="shared" si="3"/>
        <v>0.89095206447963804</v>
      </c>
    </row>
    <row r="33" spans="1:10" ht="15" customHeight="1" thickBot="1" x14ac:dyDescent="0.3">
      <c r="A33" s="452"/>
      <c r="B33" s="412"/>
      <c r="C33" s="70">
        <v>310</v>
      </c>
      <c r="D33" s="34" t="s">
        <v>42</v>
      </c>
      <c r="E33" s="190">
        <v>410000</v>
      </c>
      <c r="F33" s="410">
        <v>-32313</v>
      </c>
      <c r="G33" s="411"/>
      <c r="H33" s="190">
        <v>377687</v>
      </c>
      <c r="I33" s="196">
        <v>352509.42</v>
      </c>
      <c r="J33" s="193">
        <f t="shared" si="3"/>
        <v>0.93333744608630953</v>
      </c>
    </row>
    <row r="34" spans="1:10" ht="15" customHeight="1" thickBot="1" x14ac:dyDescent="0.3">
      <c r="A34" s="452"/>
      <c r="B34" s="413"/>
      <c r="C34" s="70">
        <v>320</v>
      </c>
      <c r="D34" s="34" t="s">
        <v>43</v>
      </c>
      <c r="E34" s="190">
        <v>450000</v>
      </c>
      <c r="F34" s="410">
        <v>-28327</v>
      </c>
      <c r="G34" s="411"/>
      <c r="H34" s="190">
        <v>421673</v>
      </c>
      <c r="I34" s="196">
        <v>344629.59</v>
      </c>
      <c r="J34" s="193">
        <f t="shared" si="3"/>
        <v>0.81729109997557359</v>
      </c>
    </row>
    <row r="35" spans="1:10" ht="15" customHeight="1" thickBot="1" x14ac:dyDescent="0.3">
      <c r="A35" s="452"/>
      <c r="B35" s="413"/>
      <c r="C35" s="70">
        <v>340</v>
      </c>
      <c r="D35" s="34" t="s">
        <v>46</v>
      </c>
      <c r="E35" s="190">
        <v>50000</v>
      </c>
      <c r="F35" s="410">
        <v>-5000</v>
      </c>
      <c r="G35" s="411"/>
      <c r="H35" s="190">
        <v>45000</v>
      </c>
      <c r="I35" s="196">
        <v>42889</v>
      </c>
      <c r="J35" s="193">
        <f t="shared" si="3"/>
        <v>0.95308888888888887</v>
      </c>
    </row>
    <row r="36" spans="1:10" ht="15" customHeight="1" thickBot="1" x14ac:dyDescent="0.3">
      <c r="A36" s="452"/>
      <c r="B36" s="413"/>
      <c r="C36" s="70">
        <v>360</v>
      </c>
      <c r="D36" s="34" t="s">
        <v>47</v>
      </c>
      <c r="E36" s="190">
        <v>15000</v>
      </c>
      <c r="F36" s="406">
        <v>0</v>
      </c>
      <c r="G36" s="407"/>
      <c r="H36" s="190">
        <v>15000</v>
      </c>
      <c r="I36" s="196">
        <v>4129</v>
      </c>
      <c r="J36" s="193">
        <f t="shared" si="3"/>
        <v>0.27526666666666666</v>
      </c>
    </row>
    <row r="37" spans="1:10" ht="15" customHeight="1" thickBot="1" x14ac:dyDescent="0.3">
      <c r="A37" s="452"/>
      <c r="B37" s="413"/>
      <c r="C37" s="70">
        <v>500</v>
      </c>
      <c r="D37" s="34" t="s">
        <v>48</v>
      </c>
      <c r="E37" s="190">
        <v>45000</v>
      </c>
      <c r="F37" s="406">
        <v>5000</v>
      </c>
      <c r="G37" s="407"/>
      <c r="H37" s="190">
        <v>50000</v>
      </c>
      <c r="I37" s="196">
        <v>64000</v>
      </c>
      <c r="J37" s="193">
        <f t="shared" si="3"/>
        <v>1.28</v>
      </c>
    </row>
    <row r="38" spans="1:10" ht="15" customHeight="1" thickBot="1" x14ac:dyDescent="0.3">
      <c r="A38" s="452"/>
      <c r="B38" s="414"/>
      <c r="C38" s="70">
        <v>910</v>
      </c>
      <c r="D38" s="34" t="s">
        <v>40</v>
      </c>
      <c r="E38" s="190">
        <v>10000</v>
      </c>
      <c r="F38" s="410">
        <v>0</v>
      </c>
      <c r="G38" s="411"/>
      <c r="H38" s="190">
        <f>E38</f>
        <v>10000</v>
      </c>
      <c r="I38" s="196">
        <v>10948.68</v>
      </c>
      <c r="J38" s="193">
        <f t="shared" si="3"/>
        <v>1.094868</v>
      </c>
    </row>
    <row r="39" spans="1:10" ht="28.5" customHeight="1" thickBot="1" x14ac:dyDescent="0.3">
      <c r="A39" s="452"/>
      <c r="B39" s="31">
        <v>75618</v>
      </c>
      <c r="C39" s="70"/>
      <c r="D39" s="34" t="s">
        <v>49</v>
      </c>
      <c r="E39" s="190">
        <f>E40+E41+E42+E43+E44</f>
        <v>131000</v>
      </c>
      <c r="F39" s="408">
        <v>-2277</v>
      </c>
      <c r="G39" s="409"/>
      <c r="H39" s="190">
        <v>128723</v>
      </c>
      <c r="I39" s="196">
        <f>I40+I41+I42+I43+I44</f>
        <v>119582.37</v>
      </c>
      <c r="J39" s="193">
        <f t="shared" ref="J39:J51" si="4">I39/H39</f>
        <v>0.928989924100588</v>
      </c>
    </row>
    <row r="40" spans="1:10" ht="15" customHeight="1" thickBot="1" x14ac:dyDescent="0.3">
      <c r="A40" s="452"/>
      <c r="B40" s="412"/>
      <c r="C40" s="70">
        <v>410</v>
      </c>
      <c r="D40" s="34" t="s">
        <v>50</v>
      </c>
      <c r="E40" s="190">
        <v>10000</v>
      </c>
      <c r="F40" s="410">
        <v>0</v>
      </c>
      <c r="G40" s="411"/>
      <c r="H40" s="190">
        <v>10000</v>
      </c>
      <c r="I40" s="196">
        <v>8430</v>
      </c>
      <c r="J40" s="193">
        <f t="shared" si="4"/>
        <v>0.84299999999999997</v>
      </c>
    </row>
    <row r="41" spans="1:10" ht="15" customHeight="1" thickBot="1" x14ac:dyDescent="0.3">
      <c r="A41" s="452"/>
      <c r="B41" s="413"/>
      <c r="C41" s="70">
        <v>460</v>
      </c>
      <c r="D41" s="34" t="s">
        <v>51</v>
      </c>
      <c r="E41" s="190">
        <v>35000</v>
      </c>
      <c r="F41" s="410">
        <v>-2277</v>
      </c>
      <c r="G41" s="411"/>
      <c r="H41" s="190">
        <v>32723</v>
      </c>
      <c r="I41" s="196">
        <v>25543</v>
      </c>
      <c r="J41" s="193">
        <f t="shared" si="4"/>
        <v>0.78058246493292183</v>
      </c>
    </row>
    <row r="42" spans="1:10" ht="15" customHeight="1" thickBot="1" x14ac:dyDescent="0.3">
      <c r="A42" s="452"/>
      <c r="B42" s="413"/>
      <c r="C42" s="70">
        <v>480</v>
      </c>
      <c r="D42" s="34" t="s">
        <v>52</v>
      </c>
      <c r="E42" s="190">
        <v>45000</v>
      </c>
      <c r="F42" s="410">
        <v>0</v>
      </c>
      <c r="G42" s="411"/>
      <c r="H42" s="190">
        <f>E42</f>
        <v>45000</v>
      </c>
      <c r="I42" s="196">
        <v>45058.86</v>
      </c>
      <c r="J42" s="193">
        <f t="shared" si="4"/>
        <v>1.0013080000000001</v>
      </c>
    </row>
    <row r="43" spans="1:10" ht="15" customHeight="1" thickBot="1" x14ac:dyDescent="0.3">
      <c r="A43" s="452"/>
      <c r="B43" s="413"/>
      <c r="C43" s="70">
        <v>490</v>
      </c>
      <c r="D43" s="34" t="s">
        <v>53</v>
      </c>
      <c r="E43" s="190">
        <v>39000</v>
      </c>
      <c r="F43" s="410">
        <v>0</v>
      </c>
      <c r="G43" s="411"/>
      <c r="H43" s="190">
        <v>39000</v>
      </c>
      <c r="I43" s="196">
        <v>40241.51</v>
      </c>
      <c r="J43" s="193">
        <f t="shared" si="4"/>
        <v>1.0318335897435897</v>
      </c>
    </row>
    <row r="44" spans="1:10" ht="15" customHeight="1" thickBot="1" x14ac:dyDescent="0.3">
      <c r="A44" s="452"/>
      <c r="B44" s="414"/>
      <c r="C44" s="70">
        <v>690</v>
      </c>
      <c r="D44" s="34" t="s">
        <v>35</v>
      </c>
      <c r="E44" s="190">
        <v>2000</v>
      </c>
      <c r="F44" s="406">
        <v>0</v>
      </c>
      <c r="G44" s="474"/>
      <c r="H44" s="190">
        <f>E44</f>
        <v>2000</v>
      </c>
      <c r="I44" s="196">
        <v>309</v>
      </c>
      <c r="J44" s="193">
        <f t="shared" si="4"/>
        <v>0.1545</v>
      </c>
    </row>
    <row r="45" spans="1:10" ht="15" customHeight="1" thickBot="1" x14ac:dyDescent="0.3">
      <c r="A45" s="452"/>
      <c r="B45" s="31">
        <v>75621</v>
      </c>
      <c r="C45" s="31"/>
      <c r="D45" s="34" t="s">
        <v>54</v>
      </c>
      <c r="E45" s="190">
        <f>E46+E47</f>
        <v>1174393</v>
      </c>
      <c r="F45" s="406">
        <v>10000</v>
      </c>
      <c r="G45" s="407"/>
      <c r="H45" s="190">
        <v>1184393</v>
      </c>
      <c r="I45" s="196">
        <f>I46+I47</f>
        <v>1212701.31</v>
      </c>
      <c r="J45" s="193">
        <f t="shared" si="4"/>
        <v>1.0239011122152868</v>
      </c>
    </row>
    <row r="46" spans="1:10" ht="15" customHeight="1" thickBot="1" x14ac:dyDescent="0.3">
      <c r="A46" s="452"/>
      <c r="B46" s="412"/>
      <c r="C46" s="70">
        <v>10</v>
      </c>
      <c r="D46" s="34" t="s">
        <v>55</v>
      </c>
      <c r="E46" s="190">
        <v>1174393</v>
      </c>
      <c r="F46" s="410">
        <v>0</v>
      </c>
      <c r="G46" s="411"/>
      <c r="H46" s="190">
        <f>E46</f>
        <v>1174393</v>
      </c>
      <c r="I46" s="196">
        <v>1199053</v>
      </c>
      <c r="J46" s="193">
        <f t="shared" si="4"/>
        <v>1.0209980815621347</v>
      </c>
    </row>
    <row r="47" spans="1:10" ht="15" customHeight="1" thickBot="1" x14ac:dyDescent="0.3">
      <c r="A47" s="453"/>
      <c r="B47" s="414"/>
      <c r="C47" s="70">
        <v>20</v>
      </c>
      <c r="D47" s="34" t="s">
        <v>56</v>
      </c>
      <c r="E47" s="190">
        <v>0</v>
      </c>
      <c r="F47" s="406">
        <v>10000</v>
      </c>
      <c r="G47" s="407"/>
      <c r="H47" s="190">
        <v>10000</v>
      </c>
      <c r="I47" s="196">
        <v>13648.31</v>
      </c>
      <c r="J47" s="193">
        <v>1.3648</v>
      </c>
    </row>
    <row r="48" spans="1:10" ht="24.75" customHeight="1" thickBot="1" x14ac:dyDescent="0.3">
      <c r="A48" s="56">
        <v>758</v>
      </c>
      <c r="B48" s="32"/>
      <c r="C48" s="32"/>
      <c r="D48" s="33" t="s">
        <v>57</v>
      </c>
      <c r="E48" s="66">
        <f>E49+E53</f>
        <v>2052739</v>
      </c>
      <c r="F48" s="402">
        <v>156577</v>
      </c>
      <c r="G48" s="403"/>
      <c r="H48" s="66">
        <v>2209316</v>
      </c>
      <c r="I48" s="195">
        <v>2215075.19</v>
      </c>
      <c r="J48" s="193">
        <f t="shared" si="4"/>
        <v>1.0026067751285919</v>
      </c>
    </row>
    <row r="49" spans="1:10" ht="15" customHeight="1" thickBot="1" x14ac:dyDescent="0.3">
      <c r="A49" s="451"/>
      <c r="B49" s="31">
        <v>75801</v>
      </c>
      <c r="C49" s="31"/>
      <c r="D49" s="34" t="s">
        <v>58</v>
      </c>
      <c r="E49" s="190">
        <f>E50</f>
        <v>2000739</v>
      </c>
      <c r="F49" s="406">
        <v>152852</v>
      </c>
      <c r="G49" s="407"/>
      <c r="H49" s="190">
        <v>2153591</v>
      </c>
      <c r="I49" s="196">
        <v>2153591</v>
      </c>
      <c r="J49" s="193">
        <f t="shared" si="4"/>
        <v>1</v>
      </c>
    </row>
    <row r="50" spans="1:10" ht="15" customHeight="1" thickBot="1" x14ac:dyDescent="0.3">
      <c r="A50" s="452"/>
      <c r="B50" s="31"/>
      <c r="C50" s="31">
        <v>2920</v>
      </c>
      <c r="D50" s="34" t="s">
        <v>59</v>
      </c>
      <c r="E50" s="190">
        <v>2000739</v>
      </c>
      <c r="F50" s="406">
        <v>152852</v>
      </c>
      <c r="G50" s="407"/>
      <c r="H50" s="190">
        <v>2153591</v>
      </c>
      <c r="I50" s="196">
        <v>2153591</v>
      </c>
      <c r="J50" s="193">
        <f t="shared" si="4"/>
        <v>1</v>
      </c>
    </row>
    <row r="51" spans="1:10" ht="15" customHeight="1" thickBot="1" x14ac:dyDescent="0.3">
      <c r="A51" s="452"/>
      <c r="B51" s="31">
        <v>75802</v>
      </c>
      <c r="C51" s="31"/>
      <c r="D51" s="34" t="s">
        <v>263</v>
      </c>
      <c r="E51" s="300">
        <v>0</v>
      </c>
      <c r="F51" s="296">
        <v>18213</v>
      </c>
      <c r="G51" s="297"/>
      <c r="H51" s="300">
        <v>18213</v>
      </c>
      <c r="I51" s="302">
        <v>18213</v>
      </c>
      <c r="J51" s="303">
        <f t="shared" si="4"/>
        <v>1</v>
      </c>
    </row>
    <row r="52" spans="1:10" ht="15" customHeight="1" thickBot="1" x14ac:dyDescent="0.3">
      <c r="A52" s="452"/>
      <c r="B52" s="31"/>
      <c r="C52" s="31">
        <v>2750</v>
      </c>
      <c r="D52" s="34" t="s">
        <v>264</v>
      </c>
      <c r="E52" s="300">
        <v>0</v>
      </c>
      <c r="F52" s="296">
        <v>18213</v>
      </c>
      <c r="G52" s="297"/>
      <c r="H52" s="300">
        <v>18213</v>
      </c>
      <c r="I52" s="302">
        <v>18213</v>
      </c>
      <c r="J52" s="303">
        <v>1</v>
      </c>
    </row>
    <row r="53" spans="1:10" ht="15.75" customHeight="1" thickBot="1" x14ac:dyDescent="0.3">
      <c r="A53" s="452"/>
      <c r="B53" s="232">
        <v>75814</v>
      </c>
      <c r="C53" s="232"/>
      <c r="D53" s="237" t="s">
        <v>60</v>
      </c>
      <c r="E53" s="235">
        <v>52000</v>
      </c>
      <c r="F53" s="498">
        <v>-14488</v>
      </c>
      <c r="G53" s="498"/>
      <c r="H53" s="235">
        <v>37512</v>
      </c>
      <c r="I53" s="235">
        <v>43271.19</v>
      </c>
      <c r="J53" s="236">
        <f>I53/H53</f>
        <v>1.1535292706333973</v>
      </c>
    </row>
    <row r="54" spans="1:10" ht="15" customHeight="1" thickBot="1" x14ac:dyDescent="0.3">
      <c r="A54" s="452"/>
      <c r="B54" s="412"/>
      <c r="C54" s="118">
        <v>920</v>
      </c>
      <c r="D54" s="237" t="s">
        <v>31</v>
      </c>
      <c r="E54" s="235">
        <v>20000</v>
      </c>
      <c r="F54" s="436">
        <v>0</v>
      </c>
      <c r="G54" s="436"/>
      <c r="H54" s="235">
        <f>E54</f>
        <v>20000</v>
      </c>
      <c r="I54" s="235">
        <v>23357.8</v>
      </c>
      <c r="J54" s="236">
        <f>I54/H54</f>
        <v>1.1678899999999999</v>
      </c>
    </row>
    <row r="55" spans="1:10" ht="27.75" customHeight="1" thickBot="1" x14ac:dyDescent="0.3">
      <c r="A55" s="452"/>
      <c r="B55" s="413"/>
      <c r="C55" s="70">
        <v>970</v>
      </c>
      <c r="D55" s="34" t="s">
        <v>61</v>
      </c>
      <c r="E55" s="227">
        <v>0</v>
      </c>
      <c r="F55" s="406">
        <v>0</v>
      </c>
      <c r="G55" s="407"/>
      <c r="H55" s="227">
        <v>0</v>
      </c>
      <c r="I55" s="235">
        <v>2401.69</v>
      </c>
      <c r="J55" s="236">
        <v>0</v>
      </c>
    </row>
    <row r="56" spans="1:10" ht="44.25" customHeight="1" thickBot="1" x14ac:dyDescent="0.3">
      <c r="A56" s="452"/>
      <c r="B56" s="413"/>
      <c r="C56" s="70">
        <v>2030</v>
      </c>
      <c r="D56" s="34" t="str">
        <f>$D$64</f>
        <v>Dotacje celowe otrzymane z budżetu państwa na realizację własnych zadań bieżących gmin (związków gmin)</v>
      </c>
      <c r="E56" s="300">
        <v>32000</v>
      </c>
      <c r="F56" s="309">
        <v>-14488</v>
      </c>
      <c r="G56" s="297"/>
      <c r="H56" s="300">
        <v>17512</v>
      </c>
      <c r="I56" s="302">
        <v>17511.7</v>
      </c>
      <c r="J56" s="303">
        <v>0.99990000000000001</v>
      </c>
    </row>
    <row r="57" spans="1:10" ht="18.75" customHeight="1" thickBot="1" x14ac:dyDescent="0.3">
      <c r="A57" s="56">
        <v>801</v>
      </c>
      <c r="B57" s="32"/>
      <c r="C57" s="32"/>
      <c r="D57" s="33" t="s">
        <v>11</v>
      </c>
      <c r="E57" s="66">
        <f>E58+E67</f>
        <v>61000</v>
      </c>
      <c r="F57" s="402">
        <v>91660</v>
      </c>
      <c r="G57" s="403"/>
      <c r="H57" s="66">
        <f>H58+H67+H69</f>
        <v>152660</v>
      </c>
      <c r="I57" s="195">
        <f>I58+I67+I69</f>
        <v>147340.28</v>
      </c>
      <c r="J57" s="193">
        <f t="shared" ref="J57" si="5">I57/H57</f>
        <v>0.96515315079261099</v>
      </c>
    </row>
    <row r="58" spans="1:10" ht="22.5" customHeight="1" x14ac:dyDescent="0.25">
      <c r="A58" s="451"/>
      <c r="B58" s="412">
        <v>80104</v>
      </c>
      <c r="C58" s="412"/>
      <c r="D58" s="418" t="s">
        <v>63</v>
      </c>
      <c r="E58" s="393">
        <f>E62+E63+E64</f>
        <v>57000</v>
      </c>
      <c r="F58" s="396">
        <f>F64</f>
        <v>61124</v>
      </c>
      <c r="G58" s="397"/>
      <c r="H58" s="393">
        <f>H62+H63+H64</f>
        <v>118124</v>
      </c>
      <c r="I58" s="393">
        <f>I62+I63+I64</f>
        <v>113072.9</v>
      </c>
      <c r="J58" s="390">
        <f>I58/H58</f>
        <v>0.95723900308150756</v>
      </c>
    </row>
    <row r="59" spans="1:10" ht="15" hidden="1" customHeight="1" x14ac:dyDescent="0.25">
      <c r="A59" s="452"/>
      <c r="B59" s="413"/>
      <c r="C59" s="413"/>
      <c r="D59" s="419"/>
      <c r="E59" s="394"/>
      <c r="F59" s="398"/>
      <c r="G59" s="399"/>
      <c r="H59" s="394"/>
      <c r="I59" s="394"/>
      <c r="J59" s="391"/>
    </row>
    <row r="60" spans="1:10" ht="0.75" customHeight="1" thickBot="1" x14ac:dyDescent="0.3">
      <c r="A60" s="452"/>
      <c r="B60" s="413"/>
      <c r="C60" s="413"/>
      <c r="D60" s="419"/>
      <c r="E60" s="394"/>
      <c r="F60" s="398"/>
      <c r="G60" s="399"/>
      <c r="H60" s="394"/>
      <c r="I60" s="394"/>
      <c r="J60" s="391"/>
    </row>
    <row r="61" spans="1:10" ht="15.75" hidden="1" customHeight="1" thickBot="1" x14ac:dyDescent="0.3">
      <c r="A61" s="452"/>
      <c r="B61" s="414"/>
      <c r="C61" s="414"/>
      <c r="D61" s="420"/>
      <c r="E61" s="395"/>
      <c r="F61" s="400"/>
      <c r="G61" s="401"/>
      <c r="H61" s="395"/>
      <c r="I61" s="395"/>
      <c r="J61" s="392"/>
    </row>
    <row r="62" spans="1:10" ht="30.75" customHeight="1" thickBot="1" x14ac:dyDescent="0.3">
      <c r="A62" s="452"/>
      <c r="B62" s="412"/>
      <c r="C62" s="118">
        <v>660</v>
      </c>
      <c r="D62" s="194" t="s">
        <v>225</v>
      </c>
      <c r="E62" s="196">
        <v>12000</v>
      </c>
      <c r="F62" s="410">
        <v>0</v>
      </c>
      <c r="G62" s="411"/>
      <c r="H62" s="196">
        <v>12000</v>
      </c>
      <c r="I62" s="196">
        <v>10641</v>
      </c>
      <c r="J62" s="193">
        <f>I62/H62</f>
        <v>0.88675000000000004</v>
      </c>
    </row>
    <row r="63" spans="1:10" ht="47.25" customHeight="1" thickBot="1" x14ac:dyDescent="0.3">
      <c r="A63" s="452"/>
      <c r="B63" s="413"/>
      <c r="C63" s="118">
        <v>670</v>
      </c>
      <c r="D63" s="43" t="s">
        <v>226</v>
      </c>
      <c r="E63" s="188">
        <v>45000</v>
      </c>
      <c r="F63" s="410">
        <v>0</v>
      </c>
      <c r="G63" s="411"/>
      <c r="H63" s="188">
        <f>E63</f>
        <v>45000</v>
      </c>
      <c r="I63" s="196">
        <v>41307.9</v>
      </c>
      <c r="J63" s="193">
        <f>I63/H63</f>
        <v>0.9179533333333334</v>
      </c>
    </row>
    <row r="64" spans="1:10" ht="8.25" customHeight="1" x14ac:dyDescent="0.25">
      <c r="A64" s="452"/>
      <c r="B64" s="413"/>
      <c r="C64" s="415">
        <v>2030</v>
      </c>
      <c r="D64" s="418" t="s">
        <v>64</v>
      </c>
      <c r="E64" s="393">
        <v>0</v>
      </c>
      <c r="F64" s="396">
        <v>61124</v>
      </c>
      <c r="G64" s="397"/>
      <c r="H64" s="393">
        <f>F64</f>
        <v>61124</v>
      </c>
      <c r="I64" s="393">
        <v>61124</v>
      </c>
      <c r="J64" s="390">
        <f>I64/H64</f>
        <v>1</v>
      </c>
    </row>
    <row r="65" spans="1:10" ht="25.5" customHeight="1" x14ac:dyDescent="0.25">
      <c r="A65" s="452"/>
      <c r="B65" s="413"/>
      <c r="C65" s="416"/>
      <c r="D65" s="419"/>
      <c r="E65" s="394"/>
      <c r="F65" s="398"/>
      <c r="G65" s="399"/>
      <c r="H65" s="394"/>
      <c r="I65" s="394"/>
      <c r="J65" s="391"/>
    </row>
    <row r="66" spans="1:10" ht="12" customHeight="1" thickBot="1" x14ac:dyDescent="0.3">
      <c r="A66" s="452"/>
      <c r="B66" s="414"/>
      <c r="C66" s="417"/>
      <c r="D66" s="420"/>
      <c r="E66" s="395"/>
      <c r="F66" s="400"/>
      <c r="G66" s="401"/>
      <c r="H66" s="395"/>
      <c r="I66" s="395"/>
      <c r="J66" s="392"/>
    </row>
    <row r="67" spans="1:10" ht="15" customHeight="1" thickBot="1" x14ac:dyDescent="0.3">
      <c r="A67" s="452"/>
      <c r="B67" s="184">
        <v>80110</v>
      </c>
      <c r="C67" s="31"/>
      <c r="D67" s="34" t="s">
        <v>12</v>
      </c>
      <c r="E67" s="190">
        <f>E68</f>
        <v>4000</v>
      </c>
      <c r="F67" s="410">
        <v>0</v>
      </c>
      <c r="G67" s="411"/>
      <c r="H67" s="190">
        <f>H68</f>
        <v>2500</v>
      </c>
      <c r="I67" s="196">
        <f>I68</f>
        <v>2231.38</v>
      </c>
      <c r="J67" s="193">
        <f>I67/H67</f>
        <v>0.89255200000000001</v>
      </c>
    </row>
    <row r="68" spans="1:10" ht="15" customHeight="1" thickBot="1" x14ac:dyDescent="0.3">
      <c r="A68" s="452"/>
      <c r="B68" s="31"/>
      <c r="C68" s="31">
        <v>2440</v>
      </c>
      <c r="D68" s="34" t="s">
        <v>65</v>
      </c>
      <c r="E68" s="190">
        <v>4000</v>
      </c>
      <c r="F68" s="410">
        <v>-1500</v>
      </c>
      <c r="G68" s="411"/>
      <c r="H68" s="190">
        <v>2500</v>
      </c>
      <c r="I68" s="196">
        <v>2231.38</v>
      </c>
      <c r="J68" s="193">
        <f>I68/H68</f>
        <v>0.89255200000000001</v>
      </c>
    </row>
    <row r="69" spans="1:10" ht="45" customHeight="1" thickBot="1" x14ac:dyDescent="0.3">
      <c r="A69" s="452"/>
      <c r="B69" s="31">
        <v>80149</v>
      </c>
      <c r="C69" s="31"/>
      <c r="D69" s="34" t="s">
        <v>211</v>
      </c>
      <c r="E69" s="190">
        <v>0</v>
      </c>
      <c r="F69" s="404">
        <f>F70</f>
        <v>32036</v>
      </c>
      <c r="G69" s="405"/>
      <c r="H69" s="190">
        <f>F69</f>
        <v>32036</v>
      </c>
      <c r="I69" s="196">
        <v>32036</v>
      </c>
      <c r="J69" s="193">
        <f>I69/H69</f>
        <v>1</v>
      </c>
    </row>
    <row r="70" spans="1:10" ht="48.75" customHeight="1" thickBot="1" x14ac:dyDescent="0.3">
      <c r="A70" s="453"/>
      <c r="B70" s="31"/>
      <c r="C70" s="31">
        <v>2030</v>
      </c>
      <c r="D70" s="194" t="s">
        <v>64</v>
      </c>
      <c r="E70" s="190">
        <v>0</v>
      </c>
      <c r="F70" s="406">
        <v>32036</v>
      </c>
      <c r="G70" s="407"/>
      <c r="H70" s="190">
        <f>F70</f>
        <v>32036</v>
      </c>
      <c r="I70" s="196">
        <v>32036</v>
      </c>
      <c r="J70" s="193">
        <f>I70/H70</f>
        <v>1</v>
      </c>
    </row>
    <row r="71" spans="1:10" ht="21.75" customHeight="1" thickBot="1" x14ac:dyDescent="0.3">
      <c r="A71" s="179">
        <v>852</v>
      </c>
      <c r="B71" s="32"/>
      <c r="C71" s="32"/>
      <c r="D71" s="33" t="s">
        <v>22</v>
      </c>
      <c r="E71" s="66">
        <f>E74+E83+E85+E91+E93+E96+E89</f>
        <v>275000</v>
      </c>
      <c r="F71" s="402">
        <f>62212</f>
        <v>62212</v>
      </c>
      <c r="G71" s="403"/>
      <c r="H71" s="66">
        <v>337212</v>
      </c>
      <c r="I71" s="195">
        <v>355845.34</v>
      </c>
      <c r="J71" s="193">
        <f>I71/H71</f>
        <v>1.055257048978091</v>
      </c>
    </row>
    <row r="72" spans="1:10" ht="21.75" customHeight="1" thickBot="1" x14ac:dyDescent="0.3">
      <c r="A72" s="291"/>
      <c r="B72" s="31">
        <v>85206</v>
      </c>
      <c r="C72" s="31"/>
      <c r="D72" s="34" t="s">
        <v>66</v>
      </c>
      <c r="E72" s="307">
        <v>0</v>
      </c>
      <c r="F72" s="305">
        <v>17353</v>
      </c>
      <c r="G72" s="306"/>
      <c r="H72" s="307">
        <v>17353</v>
      </c>
      <c r="I72" s="308">
        <v>17353</v>
      </c>
      <c r="J72" s="303">
        <v>1</v>
      </c>
    </row>
    <row r="73" spans="1:10" ht="52.5" customHeight="1" thickBot="1" x14ac:dyDescent="0.3">
      <c r="A73" s="291"/>
      <c r="B73" s="31"/>
      <c r="C73" s="31">
        <v>2030</v>
      </c>
      <c r="D73" s="34" t="str">
        <f>$D$70</f>
        <v>Dotacje celowe otrzymane z budżetu państwa na realizację własnych zadań bieżących gmin (związków gmin)</v>
      </c>
      <c r="E73" s="307">
        <v>0</v>
      </c>
      <c r="F73" s="305">
        <v>17353</v>
      </c>
      <c r="G73" s="306"/>
      <c r="H73" s="307">
        <v>17353</v>
      </c>
      <c r="I73" s="308">
        <v>17353</v>
      </c>
      <c r="J73" s="303">
        <v>1</v>
      </c>
    </row>
    <row r="74" spans="1:10" ht="15" customHeight="1" thickBot="1" x14ac:dyDescent="0.3">
      <c r="A74" s="377"/>
      <c r="B74" s="31">
        <v>85212</v>
      </c>
      <c r="C74" s="31"/>
      <c r="D74" s="34" t="s">
        <v>67</v>
      </c>
      <c r="E74" s="190">
        <v>0</v>
      </c>
      <c r="F74" s="410">
        <v>0</v>
      </c>
      <c r="G74" s="411"/>
      <c r="H74" s="190">
        <v>0</v>
      </c>
      <c r="I74" s="196">
        <f>I75</f>
        <v>13197.85</v>
      </c>
      <c r="J74" s="193">
        <v>0</v>
      </c>
    </row>
    <row r="75" spans="1:10" ht="25.5" hidden="1" customHeight="1" x14ac:dyDescent="0.25">
      <c r="A75" s="377"/>
      <c r="B75" s="412"/>
      <c r="C75" s="412">
        <v>2360</v>
      </c>
      <c r="D75" s="418" t="s">
        <v>68</v>
      </c>
      <c r="E75" s="393">
        <v>0</v>
      </c>
      <c r="F75" s="459">
        <v>0</v>
      </c>
      <c r="G75" s="460"/>
      <c r="H75" s="393">
        <v>0</v>
      </c>
      <c r="I75" s="393">
        <v>13197.85</v>
      </c>
      <c r="J75" s="193" t="e">
        <f t="shared" ref="J75:J76" si="6">I75/H75</f>
        <v>#DIV/0!</v>
      </c>
    </row>
    <row r="76" spans="1:10" ht="15" hidden="1" customHeight="1" x14ac:dyDescent="0.25">
      <c r="A76" s="377"/>
      <c r="B76" s="413"/>
      <c r="C76" s="413"/>
      <c r="D76" s="419"/>
      <c r="E76" s="394"/>
      <c r="F76" s="463"/>
      <c r="G76" s="464"/>
      <c r="H76" s="394"/>
      <c r="I76" s="394"/>
      <c r="J76" s="193" t="e">
        <f t="shared" si="6"/>
        <v>#DIV/0!</v>
      </c>
    </row>
    <row r="77" spans="1:10" ht="3.75" customHeight="1" x14ac:dyDescent="0.25">
      <c r="A77" s="377"/>
      <c r="B77" s="413"/>
      <c r="C77" s="413"/>
      <c r="D77" s="419"/>
      <c r="E77" s="394"/>
      <c r="F77" s="463"/>
      <c r="G77" s="464"/>
      <c r="H77" s="394"/>
      <c r="I77" s="394"/>
      <c r="J77" s="390">
        <v>0</v>
      </c>
    </row>
    <row r="78" spans="1:10" ht="3.75" customHeight="1" x14ac:dyDescent="0.25">
      <c r="A78" s="377"/>
      <c r="B78" s="413"/>
      <c r="C78" s="413"/>
      <c r="D78" s="419"/>
      <c r="E78" s="394"/>
      <c r="F78" s="463"/>
      <c r="G78" s="464"/>
      <c r="H78" s="394"/>
      <c r="I78" s="394"/>
      <c r="J78" s="391"/>
    </row>
    <row r="79" spans="1:10" ht="15" customHeight="1" x14ac:dyDescent="0.25">
      <c r="A79" s="377"/>
      <c r="B79" s="413"/>
      <c r="C79" s="413"/>
      <c r="D79" s="419"/>
      <c r="E79" s="394"/>
      <c r="F79" s="463"/>
      <c r="G79" s="464"/>
      <c r="H79" s="394"/>
      <c r="I79" s="394"/>
      <c r="J79" s="391"/>
    </row>
    <row r="80" spans="1:10" ht="15" customHeight="1" x14ac:dyDescent="0.25">
      <c r="A80" s="377"/>
      <c r="B80" s="413"/>
      <c r="C80" s="413"/>
      <c r="D80" s="419"/>
      <c r="E80" s="394"/>
      <c r="F80" s="463"/>
      <c r="G80" s="464"/>
      <c r="H80" s="394"/>
      <c r="I80" s="394"/>
      <c r="J80" s="391"/>
    </row>
    <row r="81" spans="1:10" ht="15" customHeight="1" x14ac:dyDescent="0.25">
      <c r="A81" s="377"/>
      <c r="B81" s="413"/>
      <c r="C81" s="413"/>
      <c r="D81" s="419"/>
      <c r="E81" s="394"/>
      <c r="F81" s="463"/>
      <c r="G81" s="464"/>
      <c r="H81" s="394"/>
      <c r="I81" s="394"/>
      <c r="J81" s="391"/>
    </row>
    <row r="82" spans="1:10" ht="12" customHeight="1" thickBot="1" x14ac:dyDescent="0.3">
      <c r="A82" s="377"/>
      <c r="B82" s="414"/>
      <c r="C82" s="414"/>
      <c r="D82" s="420"/>
      <c r="E82" s="395"/>
      <c r="F82" s="461"/>
      <c r="G82" s="462"/>
      <c r="H82" s="395"/>
      <c r="I82" s="395"/>
      <c r="J82" s="392"/>
    </row>
    <row r="83" spans="1:10" ht="79.5" customHeight="1" thickBot="1" x14ac:dyDescent="0.3">
      <c r="A83" s="377"/>
      <c r="B83" s="31">
        <v>85213</v>
      </c>
      <c r="C83" s="31"/>
      <c r="D83" s="34" t="s">
        <v>24</v>
      </c>
      <c r="E83" s="190">
        <f>E84</f>
        <v>17000</v>
      </c>
      <c r="F83" s="408">
        <v>-2059</v>
      </c>
      <c r="G83" s="409"/>
      <c r="H83" s="190">
        <f>H84</f>
        <v>14941</v>
      </c>
      <c r="I83" s="196">
        <f>I84</f>
        <v>14941</v>
      </c>
      <c r="J83" s="193">
        <f>I83/H83</f>
        <v>1</v>
      </c>
    </row>
    <row r="84" spans="1:10" ht="46.5" customHeight="1" thickBot="1" x14ac:dyDescent="0.3">
      <c r="A84" s="377"/>
      <c r="B84" s="31"/>
      <c r="C84" s="31">
        <v>2030</v>
      </c>
      <c r="D84" s="34" t="s">
        <v>64</v>
      </c>
      <c r="E84" s="190">
        <v>17000</v>
      </c>
      <c r="F84" s="408">
        <v>-2059</v>
      </c>
      <c r="G84" s="409"/>
      <c r="H84" s="190">
        <v>14941</v>
      </c>
      <c r="I84" s="196">
        <v>14941</v>
      </c>
      <c r="J84" s="193">
        <f>I84/H84</f>
        <v>1</v>
      </c>
    </row>
    <row r="85" spans="1:10" ht="0.75" hidden="1" customHeight="1" x14ac:dyDescent="0.25">
      <c r="A85" s="377"/>
      <c r="B85" s="412">
        <v>85214</v>
      </c>
      <c r="C85" s="412"/>
      <c r="D85" s="418" t="s">
        <v>69</v>
      </c>
      <c r="E85" s="393">
        <f>E88</f>
        <v>6000</v>
      </c>
      <c r="F85" s="459">
        <v>0</v>
      </c>
      <c r="G85" s="460"/>
      <c r="H85" s="393">
        <f>E85</f>
        <v>6000</v>
      </c>
      <c r="I85" s="393">
        <f>I88</f>
        <v>5423.28</v>
      </c>
      <c r="J85" s="390">
        <f>I85/H85</f>
        <v>0.90387999999999991</v>
      </c>
    </row>
    <row r="86" spans="1:10" ht="15" customHeight="1" x14ac:dyDescent="0.25">
      <c r="A86" s="377"/>
      <c r="B86" s="413"/>
      <c r="C86" s="413"/>
      <c r="D86" s="419"/>
      <c r="E86" s="394"/>
      <c r="F86" s="463"/>
      <c r="G86" s="464"/>
      <c r="H86" s="394"/>
      <c r="I86" s="394"/>
      <c r="J86" s="391"/>
    </row>
    <row r="87" spans="1:10" ht="15.75" customHeight="1" thickBot="1" x14ac:dyDescent="0.3">
      <c r="A87" s="377"/>
      <c r="B87" s="414"/>
      <c r="C87" s="414"/>
      <c r="D87" s="420"/>
      <c r="E87" s="395"/>
      <c r="F87" s="461"/>
      <c r="G87" s="462"/>
      <c r="H87" s="395"/>
      <c r="I87" s="395"/>
      <c r="J87" s="392"/>
    </row>
    <row r="88" spans="1:10" ht="15" customHeight="1" thickBot="1" x14ac:dyDescent="0.3">
      <c r="A88" s="377"/>
      <c r="B88" s="31"/>
      <c r="C88" s="31">
        <v>2030</v>
      </c>
      <c r="D88" s="34" t="s">
        <v>64</v>
      </c>
      <c r="E88" s="190">
        <v>6000</v>
      </c>
      <c r="F88" s="410">
        <v>0</v>
      </c>
      <c r="G88" s="411"/>
      <c r="H88" s="190">
        <f>E88</f>
        <v>6000</v>
      </c>
      <c r="I88" s="196">
        <v>5423.28</v>
      </c>
      <c r="J88" s="193">
        <f t="shared" ref="J88:J92" si="7">I88/H88</f>
        <v>0.90387999999999991</v>
      </c>
    </row>
    <row r="89" spans="1:10" ht="15" customHeight="1" thickBot="1" x14ac:dyDescent="0.3">
      <c r="A89" s="377"/>
      <c r="B89" s="31">
        <v>85216</v>
      </c>
      <c r="C89" s="31"/>
      <c r="D89" s="34" t="s">
        <v>70</v>
      </c>
      <c r="E89" s="190">
        <f>E90</f>
        <v>140000</v>
      </c>
      <c r="F89" s="406">
        <v>42487</v>
      </c>
      <c r="G89" s="407"/>
      <c r="H89" s="190">
        <f>H90</f>
        <v>182487</v>
      </c>
      <c r="I89" s="196">
        <f>I90</f>
        <v>182487</v>
      </c>
      <c r="J89" s="193">
        <f t="shared" si="7"/>
        <v>1</v>
      </c>
    </row>
    <row r="90" spans="1:10" ht="15" customHeight="1" thickBot="1" x14ac:dyDescent="0.3">
      <c r="A90" s="377"/>
      <c r="B90" s="31"/>
      <c r="C90" s="31">
        <v>2030</v>
      </c>
      <c r="D90" s="34" t="s">
        <v>64</v>
      </c>
      <c r="E90" s="190">
        <v>140000</v>
      </c>
      <c r="F90" s="406">
        <v>42487</v>
      </c>
      <c r="G90" s="407"/>
      <c r="H90" s="190">
        <v>182487</v>
      </c>
      <c r="I90" s="196">
        <v>182487</v>
      </c>
      <c r="J90" s="193">
        <f t="shared" si="7"/>
        <v>1</v>
      </c>
    </row>
    <row r="91" spans="1:10" ht="15" customHeight="1" thickBot="1" x14ac:dyDescent="0.3">
      <c r="A91" s="377"/>
      <c r="B91" s="31">
        <v>85219</v>
      </c>
      <c r="C91" s="31"/>
      <c r="D91" s="34" t="s">
        <v>71</v>
      </c>
      <c r="E91" s="190">
        <f>E92</f>
        <v>63000</v>
      </c>
      <c r="F91" s="406">
        <v>4431</v>
      </c>
      <c r="G91" s="407"/>
      <c r="H91" s="190">
        <f>H92</f>
        <v>67431</v>
      </c>
      <c r="I91" s="196">
        <f>I92</f>
        <v>67295.070000000007</v>
      </c>
      <c r="J91" s="193">
        <f t="shared" si="7"/>
        <v>0.99798416158740055</v>
      </c>
    </row>
    <row r="92" spans="1:10" ht="15" customHeight="1" thickBot="1" x14ac:dyDescent="0.3">
      <c r="A92" s="377"/>
      <c r="B92" s="31"/>
      <c r="C92" s="31">
        <v>2030</v>
      </c>
      <c r="D92" s="34" t="s">
        <v>64</v>
      </c>
      <c r="E92" s="190">
        <v>63000</v>
      </c>
      <c r="F92" s="406">
        <v>4431</v>
      </c>
      <c r="G92" s="407"/>
      <c r="H92" s="190">
        <v>67431</v>
      </c>
      <c r="I92" s="196">
        <v>67295.070000000007</v>
      </c>
      <c r="J92" s="193">
        <f t="shared" si="7"/>
        <v>0.99798416158740055</v>
      </c>
    </row>
    <row r="93" spans="1:10" ht="33" customHeight="1" thickBot="1" x14ac:dyDescent="0.3">
      <c r="A93" s="377"/>
      <c r="B93" s="31">
        <v>85228</v>
      </c>
      <c r="C93" s="31"/>
      <c r="D93" s="34" t="s">
        <v>72</v>
      </c>
      <c r="E93" s="190">
        <v>0</v>
      </c>
      <c r="F93" s="410">
        <v>0</v>
      </c>
      <c r="G93" s="411"/>
      <c r="H93" s="190">
        <v>0</v>
      </c>
      <c r="I93" s="196">
        <f>I94</f>
        <v>6147.68</v>
      </c>
      <c r="J93" s="236">
        <v>0</v>
      </c>
    </row>
    <row r="94" spans="1:10" ht="47.25" customHeight="1" x14ac:dyDescent="0.25">
      <c r="A94" s="377"/>
      <c r="B94" s="412"/>
      <c r="C94" s="415">
        <v>970</v>
      </c>
      <c r="D94" s="418" t="s">
        <v>68</v>
      </c>
      <c r="E94" s="393">
        <v>0</v>
      </c>
      <c r="F94" s="459">
        <v>0</v>
      </c>
      <c r="G94" s="460"/>
      <c r="H94" s="393">
        <v>0</v>
      </c>
      <c r="I94" s="393">
        <v>6147.68</v>
      </c>
      <c r="J94" s="390">
        <v>0</v>
      </c>
    </row>
    <row r="95" spans="1:10" ht="15.75" customHeight="1" thickBot="1" x14ac:dyDescent="0.3">
      <c r="A95" s="377"/>
      <c r="B95" s="414"/>
      <c r="C95" s="417"/>
      <c r="D95" s="420"/>
      <c r="E95" s="395"/>
      <c r="F95" s="461"/>
      <c r="G95" s="462"/>
      <c r="H95" s="395"/>
      <c r="I95" s="395"/>
      <c r="J95" s="392"/>
    </row>
    <row r="96" spans="1:10" ht="15" customHeight="1" thickBot="1" x14ac:dyDescent="0.3">
      <c r="A96" s="377"/>
      <c r="B96" s="44">
        <v>85295</v>
      </c>
      <c r="C96" s="31"/>
      <c r="D96" s="34" t="s">
        <v>15</v>
      </c>
      <c r="E96" s="190">
        <f>E98</f>
        <v>49000</v>
      </c>
      <c r="F96" s="406">
        <f>F98</f>
        <v>0</v>
      </c>
      <c r="G96" s="407"/>
      <c r="H96" s="190">
        <f>H98</f>
        <v>49000</v>
      </c>
      <c r="I96" s="196">
        <v>49000.46</v>
      </c>
      <c r="J96" s="193">
        <f t="shared" ref="J96:J99" si="8">I96/H96</f>
        <v>1.000009387755102</v>
      </c>
    </row>
    <row r="97" spans="1:10" ht="15" customHeight="1" thickBot="1" x14ac:dyDescent="0.3">
      <c r="A97" s="377"/>
      <c r="B97" s="38"/>
      <c r="C97" s="31">
        <v>970</v>
      </c>
      <c r="D97" s="34" t="s">
        <v>68</v>
      </c>
      <c r="E97" s="300">
        <v>0</v>
      </c>
      <c r="F97" s="296">
        <v>0</v>
      </c>
      <c r="G97" s="297"/>
      <c r="H97" s="300">
        <v>0</v>
      </c>
      <c r="I97" s="302">
        <v>0.46</v>
      </c>
      <c r="J97" s="303">
        <v>0</v>
      </c>
    </row>
    <row r="98" spans="1:10" ht="44.25" customHeight="1" thickBot="1" x14ac:dyDescent="0.3">
      <c r="A98" s="378"/>
      <c r="B98" s="38"/>
      <c r="C98" s="31">
        <v>2030</v>
      </c>
      <c r="D98" s="34" t="s">
        <v>64</v>
      </c>
      <c r="E98" s="190">
        <v>49000</v>
      </c>
      <c r="F98" s="406">
        <v>0</v>
      </c>
      <c r="G98" s="407"/>
      <c r="H98" s="190">
        <f>E98</f>
        <v>49000</v>
      </c>
      <c r="I98" s="196">
        <v>49000</v>
      </c>
      <c r="J98" s="193">
        <f t="shared" si="8"/>
        <v>1</v>
      </c>
    </row>
    <row r="99" spans="1:10" ht="20.25" customHeight="1" x14ac:dyDescent="0.25">
      <c r="A99" s="451">
        <v>854</v>
      </c>
      <c r="B99" s="376"/>
      <c r="C99" s="376"/>
      <c r="D99" s="456" t="s">
        <v>73</v>
      </c>
      <c r="E99" s="422">
        <f>E101</f>
        <v>0</v>
      </c>
      <c r="F99" s="428">
        <v>7632</v>
      </c>
      <c r="G99" s="429"/>
      <c r="H99" s="422">
        <v>7632</v>
      </c>
      <c r="I99" s="422">
        <v>7375</v>
      </c>
      <c r="J99" s="425">
        <f t="shared" si="8"/>
        <v>0.96632599580712786</v>
      </c>
    </row>
    <row r="100" spans="1:10" ht="11.25" customHeight="1" thickBot="1" x14ac:dyDescent="0.3">
      <c r="A100" s="453"/>
      <c r="B100" s="378"/>
      <c r="C100" s="378"/>
      <c r="D100" s="458"/>
      <c r="E100" s="424"/>
      <c r="F100" s="430"/>
      <c r="G100" s="431"/>
      <c r="H100" s="424"/>
      <c r="I100" s="424"/>
      <c r="J100" s="427"/>
    </row>
    <row r="101" spans="1:10" ht="15" customHeight="1" thickBot="1" x14ac:dyDescent="0.3">
      <c r="A101" s="451"/>
      <c r="B101" s="31">
        <v>85415</v>
      </c>
      <c r="C101" s="32"/>
      <c r="D101" s="34" t="s">
        <v>74</v>
      </c>
      <c r="E101" s="65">
        <f>E102</f>
        <v>0</v>
      </c>
      <c r="F101" s="436">
        <f>F102</f>
        <v>7025</v>
      </c>
      <c r="G101" s="436"/>
      <c r="H101" s="190">
        <f>H102</f>
        <v>7025</v>
      </c>
      <c r="I101" s="196">
        <f>I102</f>
        <v>7025</v>
      </c>
      <c r="J101" s="193">
        <f>I101/H101</f>
        <v>1</v>
      </c>
    </row>
    <row r="102" spans="1:10" ht="15" customHeight="1" thickBot="1" x14ac:dyDescent="0.3">
      <c r="A102" s="452"/>
      <c r="B102" s="226"/>
      <c r="C102" s="31">
        <v>2030</v>
      </c>
      <c r="D102" s="34" t="s">
        <v>64</v>
      </c>
      <c r="E102" s="65">
        <v>0</v>
      </c>
      <c r="F102" s="436">
        <v>7025</v>
      </c>
      <c r="G102" s="436"/>
      <c r="H102" s="190">
        <f>F102</f>
        <v>7025</v>
      </c>
      <c r="I102" s="196">
        <v>7025</v>
      </c>
      <c r="J102" s="193">
        <f>I102/H102</f>
        <v>1</v>
      </c>
    </row>
    <row r="103" spans="1:10" ht="15" customHeight="1" thickBot="1" x14ac:dyDescent="0.3">
      <c r="A103" s="299"/>
      <c r="B103" s="298"/>
      <c r="C103" s="35">
        <v>2040</v>
      </c>
      <c r="D103" s="36" t="s">
        <v>64</v>
      </c>
      <c r="E103" s="310">
        <v>0</v>
      </c>
      <c r="F103" s="294">
        <v>607</v>
      </c>
      <c r="G103" s="295"/>
      <c r="H103" s="301">
        <v>607</v>
      </c>
      <c r="I103" s="293">
        <v>350</v>
      </c>
      <c r="J103" s="292">
        <v>0.5766</v>
      </c>
    </row>
    <row r="104" spans="1:10" ht="18" customHeight="1" x14ac:dyDescent="0.25">
      <c r="A104" s="451">
        <v>900</v>
      </c>
      <c r="B104" s="412"/>
      <c r="C104" s="412"/>
      <c r="D104" s="456" t="s">
        <v>75</v>
      </c>
      <c r="E104" s="422">
        <f>E115+E120</f>
        <v>405000</v>
      </c>
      <c r="F104" s="432">
        <v>-85500</v>
      </c>
      <c r="G104" s="433"/>
      <c r="H104" s="422">
        <f>H115+H120</f>
        <v>319500</v>
      </c>
      <c r="I104" s="422">
        <f>I115+I120</f>
        <v>355548.10000000003</v>
      </c>
      <c r="J104" s="425">
        <f>I104/H104</f>
        <v>1.1128266040688577</v>
      </c>
    </row>
    <row r="105" spans="1:10" ht="15" hidden="1" customHeight="1" x14ac:dyDescent="0.25">
      <c r="A105" s="452"/>
      <c r="B105" s="413"/>
      <c r="C105" s="413"/>
      <c r="D105" s="457"/>
      <c r="E105" s="423"/>
      <c r="F105" s="432"/>
      <c r="G105" s="433"/>
      <c r="H105" s="423"/>
      <c r="I105" s="423"/>
      <c r="J105" s="426"/>
    </row>
    <row r="106" spans="1:10" ht="15" hidden="1" customHeight="1" x14ac:dyDescent="0.25">
      <c r="A106" s="452"/>
      <c r="B106" s="413"/>
      <c r="C106" s="413"/>
      <c r="D106" s="457"/>
      <c r="E106" s="423"/>
      <c r="F106" s="432"/>
      <c r="G106" s="433"/>
      <c r="H106" s="423"/>
      <c r="I106" s="423"/>
      <c r="J106" s="426"/>
    </row>
    <row r="107" spans="1:10" ht="3.75" hidden="1" customHeight="1" x14ac:dyDescent="0.25">
      <c r="A107" s="452"/>
      <c r="B107" s="413"/>
      <c r="C107" s="413"/>
      <c r="D107" s="457"/>
      <c r="E107" s="423"/>
      <c r="F107" s="432"/>
      <c r="G107" s="433"/>
      <c r="H107" s="423"/>
      <c r="I107" s="423"/>
      <c r="J107" s="426"/>
    </row>
    <row r="108" spans="1:10" ht="15" hidden="1" customHeight="1" x14ac:dyDescent="0.25">
      <c r="A108" s="452"/>
      <c r="B108" s="413"/>
      <c r="C108" s="413"/>
      <c r="D108" s="457"/>
      <c r="E108" s="423"/>
      <c r="F108" s="432"/>
      <c r="G108" s="433"/>
      <c r="H108" s="423"/>
      <c r="I108" s="423"/>
      <c r="J108" s="426"/>
    </row>
    <row r="109" spans="1:10" ht="15" hidden="1" customHeight="1" x14ac:dyDescent="0.25">
      <c r="A109" s="452"/>
      <c r="B109" s="413"/>
      <c r="C109" s="413"/>
      <c r="D109" s="457"/>
      <c r="E109" s="423"/>
      <c r="F109" s="432"/>
      <c r="G109" s="433"/>
      <c r="H109" s="423"/>
      <c r="I109" s="423"/>
      <c r="J109" s="426"/>
    </row>
    <row r="110" spans="1:10" ht="15" hidden="1" customHeight="1" x14ac:dyDescent="0.25">
      <c r="A110" s="452"/>
      <c r="B110" s="413"/>
      <c r="C110" s="413"/>
      <c r="D110" s="457"/>
      <c r="E110" s="423"/>
      <c r="F110" s="432"/>
      <c r="G110" s="433"/>
      <c r="H110" s="423"/>
      <c r="I110" s="423"/>
      <c r="J110" s="426"/>
    </row>
    <row r="111" spans="1:10" ht="15" hidden="1" customHeight="1" x14ac:dyDescent="0.25">
      <c r="A111" s="452"/>
      <c r="B111" s="413"/>
      <c r="C111" s="413"/>
      <c r="D111" s="457"/>
      <c r="E111" s="423"/>
      <c r="F111" s="432"/>
      <c r="G111" s="433"/>
      <c r="H111" s="423"/>
      <c r="I111" s="423"/>
      <c r="J111" s="426"/>
    </row>
    <row r="112" spans="1:10" ht="15" hidden="1" customHeight="1" x14ac:dyDescent="0.25">
      <c r="A112" s="452"/>
      <c r="B112" s="413"/>
      <c r="C112" s="413"/>
      <c r="D112" s="457"/>
      <c r="E112" s="423"/>
      <c r="F112" s="432"/>
      <c r="G112" s="433"/>
      <c r="H112" s="423"/>
      <c r="I112" s="423"/>
      <c r="J112" s="426"/>
    </row>
    <row r="113" spans="1:10" ht="7.5" customHeight="1" x14ac:dyDescent="0.25">
      <c r="A113" s="452"/>
      <c r="B113" s="413"/>
      <c r="C113" s="413"/>
      <c r="D113" s="457"/>
      <c r="E113" s="423"/>
      <c r="F113" s="432"/>
      <c r="G113" s="433"/>
      <c r="H113" s="423"/>
      <c r="I113" s="423"/>
      <c r="J113" s="426"/>
    </row>
    <row r="114" spans="1:10" ht="6" customHeight="1" thickBot="1" x14ac:dyDescent="0.3">
      <c r="A114" s="453"/>
      <c r="B114" s="414"/>
      <c r="C114" s="414"/>
      <c r="D114" s="458"/>
      <c r="E114" s="424"/>
      <c r="F114" s="434"/>
      <c r="G114" s="435"/>
      <c r="H114" s="424"/>
      <c r="I114" s="424"/>
      <c r="J114" s="427"/>
    </row>
    <row r="115" spans="1:10" ht="20.25" customHeight="1" thickBot="1" x14ac:dyDescent="0.3">
      <c r="A115" s="451"/>
      <c r="B115" s="31">
        <v>90017</v>
      </c>
      <c r="C115" s="31"/>
      <c r="D115" s="34" t="s">
        <v>170</v>
      </c>
      <c r="E115" s="190">
        <f>E116+E117+E118+E119</f>
        <v>402000</v>
      </c>
      <c r="F115" s="410">
        <v>0</v>
      </c>
      <c r="G115" s="411"/>
      <c r="H115" s="190">
        <f>H116+H117+H118+H119</f>
        <v>316500</v>
      </c>
      <c r="I115" s="181">
        <f>I116+I117+I118+I119</f>
        <v>350795.84</v>
      </c>
      <c r="J115" s="183">
        <f>I115/H115</f>
        <v>1.1083596840442338</v>
      </c>
    </row>
    <row r="116" spans="1:10" ht="31.5" customHeight="1" thickBot="1" x14ac:dyDescent="0.3">
      <c r="A116" s="452"/>
      <c r="B116" s="412"/>
      <c r="C116" s="70">
        <v>750</v>
      </c>
      <c r="D116" s="34" t="s">
        <v>171</v>
      </c>
      <c r="E116" s="190">
        <v>10000</v>
      </c>
      <c r="F116" s="410">
        <v>-5000</v>
      </c>
      <c r="G116" s="411"/>
      <c r="H116" s="190">
        <v>5000</v>
      </c>
      <c r="I116" s="181">
        <v>4690</v>
      </c>
      <c r="J116" s="183">
        <f>I116/H116</f>
        <v>0.93799999999999994</v>
      </c>
    </row>
    <row r="117" spans="1:10" ht="19.5" customHeight="1" thickBot="1" x14ac:dyDescent="0.3">
      <c r="A117" s="452"/>
      <c r="B117" s="413"/>
      <c r="C117" s="70">
        <v>830</v>
      </c>
      <c r="D117" s="34" t="s">
        <v>32</v>
      </c>
      <c r="E117" s="190">
        <v>390000</v>
      </c>
      <c r="F117" s="410">
        <v>-80500</v>
      </c>
      <c r="G117" s="411"/>
      <c r="H117" s="190">
        <v>309500</v>
      </c>
      <c r="I117" s="181">
        <v>256124.51</v>
      </c>
      <c r="J117" s="183">
        <f>I117/H117</f>
        <v>0.82754284329563821</v>
      </c>
    </row>
    <row r="118" spans="1:10" ht="19.5" customHeight="1" thickBot="1" x14ac:dyDescent="0.3">
      <c r="A118" s="452"/>
      <c r="B118" s="413"/>
      <c r="C118" s="70">
        <v>920</v>
      </c>
      <c r="D118" s="34" t="s">
        <v>31</v>
      </c>
      <c r="E118" s="190">
        <v>2000</v>
      </c>
      <c r="F118" s="406">
        <v>0</v>
      </c>
      <c r="G118" s="407"/>
      <c r="H118" s="190">
        <f>E118</f>
        <v>2000</v>
      </c>
      <c r="I118" s="181">
        <v>1610.96</v>
      </c>
      <c r="J118" s="183">
        <f>I118/H118</f>
        <v>0.80547999999999997</v>
      </c>
    </row>
    <row r="119" spans="1:10" ht="18.75" customHeight="1" thickBot="1" x14ac:dyDescent="0.3">
      <c r="A119" s="452"/>
      <c r="B119" s="414"/>
      <c r="C119" s="70">
        <v>970</v>
      </c>
      <c r="D119" s="34" t="s">
        <v>61</v>
      </c>
      <c r="E119" s="190">
        <v>0</v>
      </c>
      <c r="F119" s="410">
        <v>0</v>
      </c>
      <c r="G119" s="411"/>
      <c r="H119" s="190">
        <v>0</v>
      </c>
      <c r="I119" s="181">
        <v>88370.37</v>
      </c>
      <c r="J119" s="229">
        <v>0</v>
      </c>
    </row>
    <row r="120" spans="1:10" ht="46.5" customHeight="1" thickBot="1" x14ac:dyDescent="0.3">
      <c r="A120" s="452"/>
      <c r="B120" s="31">
        <v>90019</v>
      </c>
      <c r="C120" s="70"/>
      <c r="D120" s="34" t="s">
        <v>76</v>
      </c>
      <c r="E120" s="190">
        <f>E121</f>
        <v>3000</v>
      </c>
      <c r="F120" s="406">
        <v>0</v>
      </c>
      <c r="G120" s="407"/>
      <c r="H120" s="190">
        <f>H121</f>
        <v>3000</v>
      </c>
      <c r="I120" s="196">
        <f>I121</f>
        <v>4752.26</v>
      </c>
      <c r="J120" s="193">
        <f t="shared" ref="J120:J122" si="9">I120/H120</f>
        <v>1.5840866666666666</v>
      </c>
    </row>
    <row r="121" spans="1:10" ht="19.5" customHeight="1" thickBot="1" x14ac:dyDescent="0.3">
      <c r="A121" s="453"/>
      <c r="B121" s="35"/>
      <c r="C121" s="119">
        <v>690</v>
      </c>
      <c r="D121" s="36" t="s">
        <v>35</v>
      </c>
      <c r="E121" s="189">
        <v>3000</v>
      </c>
      <c r="F121" s="406">
        <v>0</v>
      </c>
      <c r="G121" s="407"/>
      <c r="H121" s="189">
        <f>E121</f>
        <v>3000</v>
      </c>
      <c r="I121" s="180">
        <v>4752.26</v>
      </c>
      <c r="J121" s="182">
        <f t="shared" si="9"/>
        <v>1.5840866666666666</v>
      </c>
    </row>
    <row r="122" spans="1:10" ht="18.75" customHeight="1" thickBot="1" x14ac:dyDescent="0.3">
      <c r="A122" s="445" t="s">
        <v>13</v>
      </c>
      <c r="B122" s="446"/>
      <c r="C122" s="447"/>
      <c r="D122" s="454" t="s">
        <v>77</v>
      </c>
      <c r="E122" s="443">
        <f>E6+E10+E15+E18+E48+E57+E71+E99+E104</f>
        <v>8293272</v>
      </c>
      <c r="F122" s="437">
        <v>968988</v>
      </c>
      <c r="G122" s="438"/>
      <c r="H122" s="443">
        <f>H6+H10+H15+H18+H48+H57+H71+H99+H104</f>
        <v>9262260</v>
      </c>
      <c r="I122" s="441">
        <f>I6+I10+I15+I18+I48+I57+I71+I99+I104</f>
        <v>9318687.1399999987</v>
      </c>
      <c r="J122" s="421">
        <f t="shared" si="9"/>
        <v>1.0060921567738326</v>
      </c>
    </row>
    <row r="123" spans="1:10" ht="15.75" customHeight="1" thickBot="1" x14ac:dyDescent="0.3">
      <c r="A123" s="448"/>
      <c r="B123" s="449"/>
      <c r="C123" s="450"/>
      <c r="D123" s="455"/>
      <c r="E123" s="444"/>
      <c r="F123" s="439"/>
      <c r="G123" s="440"/>
      <c r="H123" s="444"/>
      <c r="I123" s="442"/>
      <c r="J123" s="421"/>
    </row>
    <row r="124" spans="1:10" ht="15" customHeight="1" x14ac:dyDescent="0.25">
      <c r="A124" s="41"/>
    </row>
  </sheetData>
  <mergeCells count="186">
    <mergeCell ref="A58:A70"/>
    <mergeCell ref="A74:A98"/>
    <mergeCell ref="A101:A102"/>
    <mergeCell ref="F55:G55"/>
    <mergeCell ref="A1:J1"/>
    <mergeCell ref="F115:G115"/>
    <mergeCell ref="F116:G116"/>
    <mergeCell ref="F119:G119"/>
    <mergeCell ref="F117:G117"/>
    <mergeCell ref="F118:G118"/>
    <mergeCell ref="A115:A121"/>
    <mergeCell ref="B116:B119"/>
    <mergeCell ref="F28:G28"/>
    <mergeCell ref="F29:G29"/>
    <mergeCell ref="F31:G31"/>
    <mergeCell ref="F32:G32"/>
    <mergeCell ref="H75:H82"/>
    <mergeCell ref="F75:G82"/>
    <mergeCell ref="D75:D82"/>
    <mergeCell ref="F67:G67"/>
    <mergeCell ref="A2:A4"/>
    <mergeCell ref="B2:B4"/>
    <mergeCell ref="C2:C4"/>
    <mergeCell ref="F38:G38"/>
    <mergeCell ref="C24:C25"/>
    <mergeCell ref="D24:D25"/>
    <mergeCell ref="E24:E25"/>
    <mergeCell ref="F43:G43"/>
    <mergeCell ref="B54:B56"/>
    <mergeCell ref="E3:E4"/>
    <mergeCell ref="F6:G6"/>
    <mergeCell ref="F48:G48"/>
    <mergeCell ref="F35:G35"/>
    <mergeCell ref="F46:G46"/>
    <mergeCell ref="F47:G47"/>
    <mergeCell ref="F42:G42"/>
    <mergeCell ref="F49:G49"/>
    <mergeCell ref="F50:G50"/>
    <mergeCell ref="F53:G53"/>
    <mergeCell ref="F54:G54"/>
    <mergeCell ref="J2:J4"/>
    <mergeCell ref="F12:G12"/>
    <mergeCell ref="F10:G10"/>
    <mergeCell ref="F11:G11"/>
    <mergeCell ref="B8:B9"/>
    <mergeCell ref="D8:D9"/>
    <mergeCell ref="E8:E9"/>
    <mergeCell ref="F8:G9"/>
    <mergeCell ref="H8:H9"/>
    <mergeCell ref="I8:I9"/>
    <mergeCell ref="F3:G4"/>
    <mergeCell ref="H3:H4"/>
    <mergeCell ref="F5:G5"/>
    <mergeCell ref="F7:G7"/>
    <mergeCell ref="I2:I4"/>
    <mergeCell ref="D2:D4"/>
    <mergeCell ref="E2:H2"/>
    <mergeCell ref="J8:J9"/>
    <mergeCell ref="A49:A56"/>
    <mergeCell ref="B58:B61"/>
    <mergeCell ref="C58:C61"/>
    <mergeCell ref="D58:D61"/>
    <mergeCell ref="E58:E61"/>
    <mergeCell ref="I19:I22"/>
    <mergeCell ref="J19:J21"/>
    <mergeCell ref="B12:B14"/>
    <mergeCell ref="F13:G13"/>
    <mergeCell ref="F14:G14"/>
    <mergeCell ref="I24:I25"/>
    <mergeCell ref="J24:J25"/>
    <mergeCell ref="F45:G45"/>
    <mergeCell ref="F19:G22"/>
    <mergeCell ref="F23:G23"/>
    <mergeCell ref="F24:G25"/>
    <mergeCell ref="B19:B22"/>
    <mergeCell ref="F39:G39"/>
    <mergeCell ref="F40:G40"/>
    <mergeCell ref="F34:G34"/>
    <mergeCell ref="B23:B25"/>
    <mergeCell ref="B46:B47"/>
    <mergeCell ref="F36:G36"/>
    <mergeCell ref="H24:H25"/>
    <mergeCell ref="A6:A7"/>
    <mergeCell ref="C8:C9"/>
    <mergeCell ref="A8:A9"/>
    <mergeCell ref="E19:E22"/>
    <mergeCell ref="H19:H22"/>
    <mergeCell ref="A19:A47"/>
    <mergeCell ref="A11:A14"/>
    <mergeCell ref="C19:C22"/>
    <mergeCell ref="F18:G18"/>
    <mergeCell ref="A16:A17"/>
    <mergeCell ref="F26:G26"/>
    <mergeCell ref="F27:G27"/>
    <mergeCell ref="F33:G33"/>
    <mergeCell ref="F37:G37"/>
    <mergeCell ref="F41:G41"/>
    <mergeCell ref="F16:G16"/>
    <mergeCell ref="F17:G17"/>
    <mergeCell ref="F15:G15"/>
    <mergeCell ref="B40:B44"/>
    <mergeCell ref="F44:G44"/>
    <mergeCell ref="D19:D22"/>
    <mergeCell ref="F30:G30"/>
    <mergeCell ref="B33:B38"/>
    <mergeCell ref="B27:B31"/>
    <mergeCell ref="H94:H95"/>
    <mergeCell ref="B85:B87"/>
    <mergeCell ref="C85:C87"/>
    <mergeCell ref="D85:D87"/>
    <mergeCell ref="F93:G93"/>
    <mergeCell ref="F94:G95"/>
    <mergeCell ref="F90:G90"/>
    <mergeCell ref="F91:G91"/>
    <mergeCell ref="F88:G88"/>
    <mergeCell ref="F89:G89"/>
    <mergeCell ref="F85:G87"/>
    <mergeCell ref="F92:G92"/>
    <mergeCell ref="H85:H87"/>
    <mergeCell ref="E85:E87"/>
    <mergeCell ref="I94:I95"/>
    <mergeCell ref="J94:J95"/>
    <mergeCell ref="I85:I87"/>
    <mergeCell ref="J85:J87"/>
    <mergeCell ref="I75:I82"/>
    <mergeCell ref="A122:C123"/>
    <mergeCell ref="A104:A114"/>
    <mergeCell ref="D122:D123"/>
    <mergeCell ref="F96:G96"/>
    <mergeCell ref="F98:G98"/>
    <mergeCell ref="E122:E123"/>
    <mergeCell ref="F121:G121"/>
    <mergeCell ref="B104:B114"/>
    <mergeCell ref="C104:C114"/>
    <mergeCell ref="D104:D114"/>
    <mergeCell ref="E104:E114"/>
    <mergeCell ref="C99:C100"/>
    <mergeCell ref="D99:D100"/>
    <mergeCell ref="E99:E100"/>
    <mergeCell ref="A99:A100"/>
    <mergeCell ref="B94:B95"/>
    <mergeCell ref="C94:C95"/>
    <mergeCell ref="D94:D95"/>
    <mergeCell ref="E94:E95"/>
    <mergeCell ref="J122:J123"/>
    <mergeCell ref="I104:I114"/>
    <mergeCell ref="J104:J114"/>
    <mergeCell ref="F99:G100"/>
    <mergeCell ref="F104:G114"/>
    <mergeCell ref="F120:G120"/>
    <mergeCell ref="H104:H114"/>
    <mergeCell ref="F101:G101"/>
    <mergeCell ref="F122:G123"/>
    <mergeCell ref="I122:I123"/>
    <mergeCell ref="H122:H123"/>
    <mergeCell ref="H99:H100"/>
    <mergeCell ref="I99:I100"/>
    <mergeCell ref="J99:J100"/>
    <mergeCell ref="F102:G102"/>
    <mergeCell ref="F84:G84"/>
    <mergeCell ref="F74:G74"/>
    <mergeCell ref="F63:G63"/>
    <mergeCell ref="F62:G62"/>
    <mergeCell ref="F83:G83"/>
    <mergeCell ref="B75:B82"/>
    <mergeCell ref="C75:C82"/>
    <mergeCell ref="E75:E82"/>
    <mergeCell ref="B99:B100"/>
    <mergeCell ref="F68:G68"/>
    <mergeCell ref="C64:C66"/>
    <mergeCell ref="B62:B66"/>
    <mergeCell ref="D64:D66"/>
    <mergeCell ref="E64:E66"/>
    <mergeCell ref="J77:J82"/>
    <mergeCell ref="I64:I66"/>
    <mergeCell ref="J64:J66"/>
    <mergeCell ref="I58:I61"/>
    <mergeCell ref="J58:J61"/>
    <mergeCell ref="F64:G66"/>
    <mergeCell ref="F71:G71"/>
    <mergeCell ref="F57:G57"/>
    <mergeCell ref="F58:G61"/>
    <mergeCell ref="F69:G69"/>
    <mergeCell ref="F70:G70"/>
    <mergeCell ref="H58:H61"/>
    <mergeCell ref="H64:H66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sqref="A1:E1"/>
    </sheetView>
  </sheetViews>
  <sheetFormatPr defaultRowHeight="15" x14ac:dyDescent="0.25"/>
  <cols>
    <col min="1" max="1" width="11.140625" style="17" customWidth="1"/>
    <col min="2" max="2" width="56.28515625" style="17" customWidth="1"/>
    <col min="3" max="3" width="21.28515625" style="17" customWidth="1"/>
    <col min="4" max="4" width="22" style="17" customWidth="1"/>
    <col min="5" max="5" width="19.140625" style="17" customWidth="1"/>
  </cols>
  <sheetData>
    <row r="1" spans="1:5" ht="19.5" thickBot="1" x14ac:dyDescent="0.35">
      <c r="A1" s="508" t="s">
        <v>246</v>
      </c>
      <c r="B1" s="508"/>
      <c r="C1" s="508"/>
      <c r="D1" s="508"/>
      <c r="E1" s="508"/>
    </row>
    <row r="2" spans="1:5" ht="18.75" x14ac:dyDescent="0.25">
      <c r="A2" s="513" t="s">
        <v>78</v>
      </c>
      <c r="B2" s="513" t="s">
        <v>79</v>
      </c>
      <c r="C2" s="46" t="s">
        <v>80</v>
      </c>
      <c r="D2" s="513" t="s">
        <v>81</v>
      </c>
      <c r="E2" s="513" t="s">
        <v>5</v>
      </c>
    </row>
    <row r="3" spans="1:5" ht="19.5" thickBot="1" x14ac:dyDescent="0.3">
      <c r="A3" s="514"/>
      <c r="B3" s="514"/>
      <c r="C3" s="47" t="s">
        <v>2</v>
      </c>
      <c r="D3" s="514"/>
      <c r="E3" s="514"/>
    </row>
    <row r="4" spans="1:5" ht="15" customHeight="1" x14ac:dyDescent="0.25">
      <c r="A4" s="502" t="s">
        <v>82</v>
      </c>
      <c r="B4" s="502" t="s">
        <v>83</v>
      </c>
      <c r="C4" s="502" t="s">
        <v>84</v>
      </c>
      <c r="D4" s="504">
        <v>0</v>
      </c>
      <c r="E4" s="504">
        <v>0</v>
      </c>
    </row>
    <row r="5" spans="1:5" ht="15.75" customHeight="1" thickBot="1" x14ac:dyDescent="0.3">
      <c r="A5" s="503"/>
      <c r="B5" s="503"/>
      <c r="C5" s="503"/>
      <c r="D5" s="505"/>
      <c r="E5" s="505"/>
    </row>
    <row r="6" spans="1:5" ht="15" customHeight="1" x14ac:dyDescent="0.25">
      <c r="A6" s="502" t="s">
        <v>85</v>
      </c>
      <c r="B6" s="502" t="s">
        <v>86</v>
      </c>
      <c r="C6" s="502" t="s">
        <v>84</v>
      </c>
      <c r="D6" s="504">
        <v>0</v>
      </c>
      <c r="E6" s="504">
        <v>0</v>
      </c>
    </row>
    <row r="7" spans="1:5" ht="15.75" customHeight="1" thickBot="1" x14ac:dyDescent="0.3">
      <c r="A7" s="503"/>
      <c r="B7" s="503"/>
      <c r="C7" s="503"/>
      <c r="D7" s="505"/>
      <c r="E7" s="505"/>
    </row>
    <row r="8" spans="1:5" ht="15" customHeight="1" x14ac:dyDescent="0.25">
      <c r="A8" s="502" t="s">
        <v>87</v>
      </c>
      <c r="B8" s="502" t="s">
        <v>204</v>
      </c>
      <c r="C8" s="502" t="s">
        <v>203</v>
      </c>
      <c r="D8" s="504">
        <v>1297901.9099999999</v>
      </c>
      <c r="E8" s="504">
        <v>1297901.9099999999</v>
      </c>
    </row>
    <row r="9" spans="1:5" ht="15.75" customHeight="1" thickBot="1" x14ac:dyDescent="0.3">
      <c r="A9" s="503"/>
      <c r="B9" s="503"/>
      <c r="C9" s="503"/>
      <c r="D9" s="505"/>
      <c r="E9" s="505"/>
    </row>
    <row r="10" spans="1:5" ht="19.5" customHeight="1" thickBot="1" x14ac:dyDescent="0.3">
      <c r="A10" s="509" t="s">
        <v>88</v>
      </c>
      <c r="B10" s="510"/>
      <c r="C10" s="47"/>
      <c r="D10" s="77">
        <f>D8</f>
        <v>1297901.9099999999</v>
      </c>
      <c r="E10" s="77">
        <f>E8</f>
        <v>1297901.9099999999</v>
      </c>
    </row>
    <row r="11" spans="1:5" ht="15" customHeight="1" x14ac:dyDescent="0.25">
      <c r="A11" s="502" t="s">
        <v>82</v>
      </c>
      <c r="B11" s="502" t="s">
        <v>89</v>
      </c>
      <c r="C11" s="502" t="s">
        <v>90</v>
      </c>
      <c r="D11" s="504">
        <v>367116</v>
      </c>
      <c r="E11" s="504">
        <v>367116</v>
      </c>
    </row>
    <row r="12" spans="1:5" ht="15.75" customHeight="1" thickBot="1" x14ac:dyDescent="0.3">
      <c r="A12" s="503"/>
      <c r="B12" s="503"/>
      <c r="C12" s="503"/>
      <c r="D12" s="505"/>
      <c r="E12" s="505"/>
    </row>
    <row r="13" spans="1:5" ht="15" customHeight="1" x14ac:dyDescent="0.25">
      <c r="A13" s="502" t="s">
        <v>85</v>
      </c>
      <c r="B13" s="502" t="s">
        <v>91</v>
      </c>
      <c r="C13" s="502" t="s">
        <v>90</v>
      </c>
      <c r="D13" s="504">
        <v>79457</v>
      </c>
      <c r="E13" s="504">
        <v>79456.2</v>
      </c>
    </row>
    <row r="14" spans="1:5" ht="15.75" customHeight="1" thickBot="1" x14ac:dyDescent="0.3">
      <c r="A14" s="503"/>
      <c r="B14" s="503"/>
      <c r="C14" s="503"/>
      <c r="D14" s="505"/>
      <c r="E14" s="505"/>
    </row>
    <row r="15" spans="1:5" ht="63.75" customHeight="1" thickBot="1" x14ac:dyDescent="0.3">
      <c r="A15" s="515" t="s">
        <v>87</v>
      </c>
      <c r="B15" s="502" t="s">
        <v>92</v>
      </c>
      <c r="C15" s="502" t="s">
        <v>93</v>
      </c>
      <c r="D15" s="504">
        <v>0</v>
      </c>
      <c r="E15" s="504">
        <v>0</v>
      </c>
    </row>
    <row r="16" spans="1:5" ht="16.5" hidden="1" customHeight="1" thickBot="1" x14ac:dyDescent="0.3">
      <c r="A16" s="516"/>
      <c r="B16" s="506"/>
      <c r="C16" s="506"/>
      <c r="D16" s="507"/>
      <c r="E16" s="507"/>
    </row>
    <row r="17" spans="1:5" ht="18.75" hidden="1" customHeight="1" x14ac:dyDescent="0.3">
      <c r="A17" s="516"/>
      <c r="B17" s="506"/>
      <c r="C17" s="506"/>
      <c r="D17" s="507"/>
      <c r="E17" s="507"/>
    </row>
    <row r="18" spans="1:5" ht="15.75" hidden="1" customHeight="1" thickBot="1" x14ac:dyDescent="0.3">
      <c r="A18" s="517"/>
      <c r="B18" s="503"/>
      <c r="C18" s="503"/>
      <c r="D18" s="505"/>
      <c r="E18" s="505"/>
    </row>
    <row r="19" spans="1:5" ht="19.5" customHeight="1" thickBot="1" x14ac:dyDescent="0.3">
      <c r="A19" s="511" t="s">
        <v>94</v>
      </c>
      <c r="B19" s="512"/>
      <c r="C19" s="250"/>
      <c r="D19" s="78">
        <f>D13+D11</f>
        <v>446573</v>
      </c>
      <c r="E19" s="78">
        <f>E13+E11</f>
        <v>446572.2</v>
      </c>
    </row>
  </sheetData>
  <mergeCells count="37">
    <mergeCell ref="A1:E1"/>
    <mergeCell ref="A10:B10"/>
    <mergeCell ref="A19:B19"/>
    <mergeCell ref="A2:A3"/>
    <mergeCell ref="B2:B3"/>
    <mergeCell ref="D2:D3"/>
    <mergeCell ref="E2:E3"/>
    <mergeCell ref="A15:A18"/>
    <mergeCell ref="B15:B18"/>
    <mergeCell ref="A4:A5"/>
    <mergeCell ref="B4:B5"/>
    <mergeCell ref="C4:C5"/>
    <mergeCell ref="D4:D5"/>
    <mergeCell ref="E4:E5"/>
    <mergeCell ref="A6:A7"/>
    <mergeCell ref="B6:B7"/>
    <mergeCell ref="C6:C7"/>
    <mergeCell ref="D6:D7"/>
    <mergeCell ref="E6:E7"/>
    <mergeCell ref="C15:C18"/>
    <mergeCell ref="D15:D18"/>
    <mergeCell ref="E15:E18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A13:A14"/>
    <mergeCell ref="B13:B14"/>
    <mergeCell ref="C13:C14"/>
    <mergeCell ref="D13:D14"/>
    <mergeCell ref="E13:E1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I7" sqref="I7"/>
    </sheetView>
  </sheetViews>
  <sheetFormatPr defaultRowHeight="15" x14ac:dyDescent="0.25"/>
  <cols>
    <col min="4" max="4" width="39.85546875" customWidth="1"/>
    <col min="5" max="5" width="14.5703125" customWidth="1"/>
    <col min="6" max="6" width="13.85546875" customWidth="1"/>
    <col min="7" max="7" width="14.140625" customWidth="1"/>
    <col min="8" max="8" width="15" customWidth="1"/>
    <col min="9" max="9" width="16.28515625" customWidth="1"/>
  </cols>
  <sheetData>
    <row r="1" spans="1:9" ht="42.75" customHeight="1" thickBot="1" x14ac:dyDescent="0.35">
      <c r="A1" s="518" t="s">
        <v>247</v>
      </c>
      <c r="B1" s="518"/>
      <c r="C1" s="518"/>
      <c r="D1" s="518"/>
      <c r="E1" s="518"/>
      <c r="F1" s="518"/>
      <c r="G1" s="518"/>
      <c r="H1" s="518"/>
      <c r="I1" s="518"/>
    </row>
    <row r="2" spans="1:9" ht="39" customHeight="1" thickTop="1" thickBot="1" x14ac:dyDescent="0.3">
      <c r="A2" s="529" t="s">
        <v>0</v>
      </c>
      <c r="B2" s="531" t="s">
        <v>1</v>
      </c>
      <c r="C2" s="531" t="s">
        <v>2</v>
      </c>
      <c r="D2" s="531" t="s">
        <v>3</v>
      </c>
      <c r="E2" s="533" t="s">
        <v>4</v>
      </c>
      <c r="F2" s="534"/>
      <c r="G2" s="535"/>
      <c r="H2" s="531" t="s">
        <v>5</v>
      </c>
      <c r="I2" s="527" t="s">
        <v>27</v>
      </c>
    </row>
    <row r="3" spans="1:9" ht="32.25" thickBot="1" x14ac:dyDescent="0.3">
      <c r="A3" s="530"/>
      <c r="B3" s="532"/>
      <c r="C3" s="532"/>
      <c r="D3" s="532"/>
      <c r="E3" s="48" t="s">
        <v>6</v>
      </c>
      <c r="F3" s="48" t="s">
        <v>7</v>
      </c>
      <c r="G3" s="48" t="s">
        <v>244</v>
      </c>
      <c r="H3" s="532"/>
      <c r="I3" s="528"/>
    </row>
    <row r="4" spans="1:9" ht="15.75" customHeight="1" thickBot="1" x14ac:dyDescent="0.3">
      <c r="A4" s="49">
        <v>1</v>
      </c>
      <c r="B4" s="50">
        <v>2</v>
      </c>
      <c r="C4" s="50">
        <v>3</v>
      </c>
      <c r="D4" s="50">
        <v>4</v>
      </c>
      <c r="E4" s="50">
        <v>5</v>
      </c>
      <c r="F4" s="50">
        <v>6</v>
      </c>
      <c r="G4" s="50">
        <v>7</v>
      </c>
      <c r="H4" s="50">
        <v>8</v>
      </c>
      <c r="I4" s="51">
        <v>9</v>
      </c>
    </row>
    <row r="5" spans="1:9" ht="96" customHeight="1" thickTop="1" thickBot="1" x14ac:dyDescent="0.3">
      <c r="A5" s="519">
        <v>756</v>
      </c>
      <c r="B5" s="52"/>
      <c r="C5" s="52"/>
      <c r="D5" s="53" t="s">
        <v>37</v>
      </c>
      <c r="E5" s="73">
        <v>45000</v>
      </c>
      <c r="F5" s="73">
        <v>0</v>
      </c>
      <c r="G5" s="73">
        <v>45000</v>
      </c>
      <c r="H5" s="73">
        <f>H6</f>
        <v>45058.86</v>
      </c>
      <c r="I5" s="75">
        <f>H5/G5</f>
        <v>1.0013080000000001</v>
      </c>
    </row>
    <row r="6" spans="1:9" ht="33.75" customHeight="1" thickBot="1" x14ac:dyDescent="0.3">
      <c r="A6" s="520"/>
      <c r="B6" s="522">
        <v>75618</v>
      </c>
      <c r="C6" s="52"/>
      <c r="D6" s="54" t="s">
        <v>49</v>
      </c>
      <c r="E6" s="74">
        <v>45000</v>
      </c>
      <c r="F6" s="74">
        <v>0</v>
      </c>
      <c r="G6" s="74">
        <v>45000</v>
      </c>
      <c r="H6" s="74">
        <f>H7</f>
        <v>45058.86</v>
      </c>
      <c r="I6" s="75">
        <f>H6/G6</f>
        <v>1.0013080000000001</v>
      </c>
    </row>
    <row r="7" spans="1:9" ht="32.25" thickBot="1" x14ac:dyDescent="0.3">
      <c r="A7" s="521"/>
      <c r="B7" s="523"/>
      <c r="C7" s="120">
        <v>480</v>
      </c>
      <c r="D7" s="54" t="s">
        <v>95</v>
      </c>
      <c r="E7" s="74">
        <v>45000</v>
      </c>
      <c r="F7" s="74">
        <v>0</v>
      </c>
      <c r="G7" s="74">
        <v>45000</v>
      </c>
      <c r="H7" s="74">
        <v>45058.86</v>
      </c>
      <c r="I7" s="75">
        <f>H7/G7</f>
        <v>1.0013080000000001</v>
      </c>
    </row>
    <row r="8" spans="1:9" ht="19.5" customHeight="1" thickBot="1" x14ac:dyDescent="0.3">
      <c r="A8" s="524" t="s">
        <v>96</v>
      </c>
      <c r="B8" s="525"/>
      <c r="C8" s="525"/>
      <c r="D8" s="526"/>
      <c r="E8" s="27">
        <f>E5</f>
        <v>45000</v>
      </c>
      <c r="F8" s="27">
        <v>0</v>
      </c>
      <c r="G8" s="27">
        <f>G5</f>
        <v>45000</v>
      </c>
      <c r="H8" s="27">
        <f>H5</f>
        <v>45058.86</v>
      </c>
      <c r="I8" s="76">
        <f>H8/G8</f>
        <v>1.0013080000000001</v>
      </c>
    </row>
    <row r="9" spans="1:9" ht="15.75" thickTop="1" x14ac:dyDescent="0.25"/>
  </sheetData>
  <mergeCells count="11">
    <mergeCell ref="A1:I1"/>
    <mergeCell ref="A5:A7"/>
    <mergeCell ref="B6:B7"/>
    <mergeCell ref="A8:D8"/>
    <mergeCell ref="I2:I3"/>
    <mergeCell ref="A2:A3"/>
    <mergeCell ref="B2:B3"/>
    <mergeCell ref="C2:C3"/>
    <mergeCell ref="D2:D3"/>
    <mergeCell ref="E2:G2"/>
    <mergeCell ref="H2:H3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B15" sqref="B15"/>
    </sheetView>
  </sheetViews>
  <sheetFormatPr defaultRowHeight="15" x14ac:dyDescent="0.25"/>
  <cols>
    <col min="1" max="1" width="7.28515625" style="17" customWidth="1"/>
    <col min="2" max="2" width="52.85546875" customWidth="1"/>
    <col min="3" max="3" width="16.28515625" customWidth="1"/>
    <col min="4" max="4" width="14.7109375" customWidth="1"/>
    <col min="5" max="6" width="16.28515625" customWidth="1"/>
    <col min="7" max="7" width="14.85546875" customWidth="1"/>
  </cols>
  <sheetData>
    <row r="1" spans="1:1" x14ac:dyDescent="0.25">
      <c r="A1"/>
    </row>
    <row r="2" spans="1:1" ht="46.5" customHeight="1" x14ac:dyDescent="0.25">
      <c r="A2"/>
    </row>
    <row r="3" spans="1:1" ht="15.75" customHeight="1" x14ac:dyDescent="0.25">
      <c r="A3"/>
    </row>
    <row r="4" spans="1:1" x14ac:dyDescent="0.25">
      <c r="A4"/>
    </row>
    <row r="5" spans="1:1" ht="11.25" customHeight="1" x14ac:dyDescent="0.25">
      <c r="A5"/>
    </row>
    <row r="6" spans="1:1" ht="23.25" customHeight="1" x14ac:dyDescent="0.25">
      <c r="A6"/>
    </row>
    <row r="7" spans="1:1" x14ac:dyDescent="0.25">
      <c r="A7"/>
    </row>
    <row r="8" spans="1:1" ht="24" customHeight="1" x14ac:dyDescent="0.25">
      <c r="A8"/>
    </row>
    <row r="9" spans="1:1" x14ac:dyDescent="0.25">
      <c r="A9"/>
    </row>
    <row r="10" spans="1:1" x14ac:dyDescent="0.25">
      <c r="A10"/>
    </row>
    <row r="11" spans="1:1" x14ac:dyDescent="0.25">
      <c r="A11"/>
    </row>
    <row r="12" spans="1:1" x14ac:dyDescent="0.25">
      <c r="A12"/>
    </row>
    <row r="13" spans="1:1" ht="22.5" customHeight="1" x14ac:dyDescent="0.25">
      <c r="A13"/>
    </row>
  </sheetData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F5" sqref="F5"/>
    </sheetView>
  </sheetViews>
  <sheetFormatPr defaultRowHeight="15" x14ac:dyDescent="0.25"/>
  <cols>
    <col min="1" max="3" width="9.140625" style="81"/>
    <col min="4" max="4" width="35.85546875" style="83" customWidth="1"/>
    <col min="5" max="5" width="14.7109375" style="81" customWidth="1"/>
    <col min="6" max="6" width="17.7109375" style="81" customWidth="1"/>
    <col min="7" max="7" width="14.5703125" style="81" customWidth="1"/>
    <col min="8" max="8" width="15.42578125" style="81" customWidth="1"/>
    <col min="9" max="9" width="15.85546875" style="81" customWidth="1"/>
  </cols>
  <sheetData>
    <row r="1" spans="1:9" ht="19.5" thickBot="1" x14ac:dyDescent="0.3">
      <c r="A1" s="536" t="s">
        <v>255</v>
      </c>
      <c r="B1" s="536"/>
      <c r="C1" s="536"/>
      <c r="D1" s="536"/>
      <c r="E1" s="536"/>
      <c r="F1" s="536"/>
      <c r="G1" s="536"/>
      <c r="H1" s="536"/>
      <c r="I1" s="536"/>
    </row>
    <row r="2" spans="1:9" ht="39" customHeight="1" thickBot="1" x14ac:dyDescent="0.3">
      <c r="A2" s="542" t="s">
        <v>0</v>
      </c>
      <c r="B2" s="542" t="s">
        <v>1</v>
      </c>
      <c r="C2" s="542" t="s">
        <v>2</v>
      </c>
      <c r="D2" s="542" t="s">
        <v>3</v>
      </c>
      <c r="E2" s="542" t="s">
        <v>97</v>
      </c>
      <c r="F2" s="542"/>
      <c r="G2" s="542"/>
      <c r="H2" s="542" t="s">
        <v>5</v>
      </c>
      <c r="I2" s="542" t="s">
        <v>27</v>
      </c>
    </row>
    <row r="3" spans="1:9" ht="39" customHeight="1" thickBot="1" x14ac:dyDescent="0.3">
      <c r="A3" s="542"/>
      <c r="B3" s="542"/>
      <c r="C3" s="542"/>
      <c r="D3" s="542"/>
      <c r="E3" s="87" t="s">
        <v>6</v>
      </c>
      <c r="F3" s="87" t="s">
        <v>7</v>
      </c>
      <c r="G3" s="87" t="s">
        <v>244</v>
      </c>
      <c r="H3" s="542"/>
      <c r="I3" s="542"/>
    </row>
    <row r="4" spans="1:9" s="90" customFormat="1" ht="15.75" customHeight="1" thickBot="1" x14ac:dyDescent="0.25">
      <c r="A4" s="92">
        <v>1</v>
      </c>
      <c r="B4" s="92">
        <v>2</v>
      </c>
      <c r="C4" s="92">
        <v>3</v>
      </c>
      <c r="D4" s="93">
        <v>4</v>
      </c>
      <c r="E4" s="93">
        <v>5</v>
      </c>
      <c r="F4" s="93">
        <v>6</v>
      </c>
      <c r="G4" s="93">
        <v>7</v>
      </c>
      <c r="H4" s="93">
        <v>8</v>
      </c>
      <c r="I4" s="93">
        <v>9</v>
      </c>
    </row>
    <row r="5" spans="1:9" ht="21.75" customHeight="1" thickBot="1" x14ac:dyDescent="0.3">
      <c r="A5" s="79">
        <v>750</v>
      </c>
      <c r="B5" s="80"/>
      <c r="C5" s="80"/>
      <c r="D5" s="45" t="s">
        <v>17</v>
      </c>
      <c r="E5" s="57">
        <f t="shared" ref="E5:H6" si="0">E6</f>
        <v>7000</v>
      </c>
      <c r="F5" s="340">
        <f t="shared" si="0"/>
        <v>-1000</v>
      </c>
      <c r="G5" s="57">
        <f t="shared" si="0"/>
        <v>6000</v>
      </c>
      <c r="H5" s="57">
        <f t="shared" si="0"/>
        <v>4253.99</v>
      </c>
      <c r="I5" s="63">
        <f t="shared" ref="I5:I18" si="1">H5/G5</f>
        <v>0.70899833333333329</v>
      </c>
    </row>
    <row r="6" spans="1:9" ht="21" customHeight="1" thickBot="1" x14ac:dyDescent="0.3">
      <c r="A6" s="537"/>
      <c r="B6" s="80">
        <v>75095</v>
      </c>
      <c r="C6" s="80"/>
      <c r="D6" s="82" t="s">
        <v>15</v>
      </c>
      <c r="E6" s="84">
        <f t="shared" si="0"/>
        <v>7000</v>
      </c>
      <c r="F6" s="84">
        <f t="shared" si="0"/>
        <v>-1000</v>
      </c>
      <c r="G6" s="84">
        <f t="shared" si="0"/>
        <v>6000</v>
      </c>
      <c r="H6" s="84">
        <f t="shared" si="0"/>
        <v>4253.99</v>
      </c>
      <c r="I6" s="85">
        <f t="shared" si="1"/>
        <v>0.70899833333333329</v>
      </c>
    </row>
    <row r="7" spans="1:9" ht="69" customHeight="1" thickBot="1" x14ac:dyDescent="0.3">
      <c r="A7" s="537"/>
      <c r="B7" s="80"/>
      <c r="C7" s="80">
        <v>2310</v>
      </c>
      <c r="D7" s="82" t="s">
        <v>99</v>
      </c>
      <c r="E7" s="84">
        <v>7000</v>
      </c>
      <c r="F7" s="84">
        <v>-1000</v>
      </c>
      <c r="G7" s="84">
        <f>E7+F7</f>
        <v>6000</v>
      </c>
      <c r="H7" s="84">
        <v>4253.99</v>
      </c>
      <c r="I7" s="85">
        <f t="shared" si="1"/>
        <v>0.70899833333333329</v>
      </c>
    </row>
    <row r="8" spans="1:9" ht="16.5" thickBot="1" x14ac:dyDescent="0.3">
      <c r="A8" s="79">
        <v>801</v>
      </c>
      <c r="B8" s="80"/>
      <c r="C8" s="80"/>
      <c r="D8" s="45" t="s">
        <v>11</v>
      </c>
      <c r="E8" s="57">
        <f t="shared" ref="E8:H9" si="2">E9</f>
        <v>15000</v>
      </c>
      <c r="F8" s="134">
        <f t="shared" si="2"/>
        <v>59000</v>
      </c>
      <c r="G8" s="57">
        <f t="shared" si="2"/>
        <v>74000</v>
      </c>
      <c r="H8" s="57">
        <f t="shared" si="2"/>
        <v>73969.98</v>
      </c>
      <c r="I8" s="63">
        <f t="shared" si="1"/>
        <v>0.99959432432432427</v>
      </c>
    </row>
    <row r="9" spans="1:9" ht="19.5" customHeight="1" thickBot="1" x14ac:dyDescent="0.3">
      <c r="A9" s="537"/>
      <c r="B9" s="538">
        <v>80104</v>
      </c>
      <c r="C9" s="80"/>
      <c r="D9" s="82" t="s">
        <v>63</v>
      </c>
      <c r="E9" s="84">
        <f t="shared" si="2"/>
        <v>15000</v>
      </c>
      <c r="F9" s="138">
        <f>F10</f>
        <v>59000</v>
      </c>
      <c r="G9" s="84">
        <f t="shared" si="2"/>
        <v>74000</v>
      </c>
      <c r="H9" s="84">
        <f t="shared" si="2"/>
        <v>73969.98</v>
      </c>
      <c r="I9" s="85">
        <f t="shared" si="1"/>
        <v>0.99959432432432427</v>
      </c>
    </row>
    <row r="10" spans="1:9" ht="67.5" customHeight="1" thickBot="1" x14ac:dyDescent="0.3">
      <c r="A10" s="537"/>
      <c r="B10" s="538"/>
      <c r="C10" s="80">
        <v>2310</v>
      </c>
      <c r="D10" s="82" t="s">
        <v>100</v>
      </c>
      <c r="E10" s="84">
        <v>15000</v>
      </c>
      <c r="F10" s="138">
        <v>59000</v>
      </c>
      <c r="G10" s="84">
        <v>74000</v>
      </c>
      <c r="H10" s="84">
        <v>73969.98</v>
      </c>
      <c r="I10" s="85">
        <f t="shared" si="1"/>
        <v>0.99959432432432427</v>
      </c>
    </row>
    <row r="11" spans="1:9" ht="30.75" customHeight="1" thickBot="1" x14ac:dyDescent="0.3">
      <c r="A11" s="79">
        <v>921</v>
      </c>
      <c r="B11" s="79"/>
      <c r="C11" s="79"/>
      <c r="D11" s="45" t="s">
        <v>101</v>
      </c>
      <c r="E11" s="57">
        <f t="shared" ref="E11:H11" si="3">E12</f>
        <v>417665</v>
      </c>
      <c r="F11" s="94">
        <f t="shared" si="3"/>
        <v>0</v>
      </c>
      <c r="G11" s="57">
        <f t="shared" si="3"/>
        <v>417665</v>
      </c>
      <c r="H11" s="57">
        <f t="shared" si="3"/>
        <v>349554.80000000005</v>
      </c>
      <c r="I11" s="63">
        <f t="shared" si="1"/>
        <v>0.83692624471765664</v>
      </c>
    </row>
    <row r="12" spans="1:9" ht="24.75" customHeight="1" thickBot="1" x14ac:dyDescent="0.3">
      <c r="A12" s="538"/>
      <c r="B12" s="80">
        <v>92109</v>
      </c>
      <c r="C12" s="80"/>
      <c r="D12" s="82" t="s">
        <v>102</v>
      </c>
      <c r="E12" s="84">
        <f>E13+E14</f>
        <v>417665</v>
      </c>
      <c r="F12" s="60">
        <v>0</v>
      </c>
      <c r="G12" s="84">
        <f>G13+G14</f>
        <v>417665</v>
      </c>
      <c r="H12" s="84">
        <f>H13+H14</f>
        <v>349554.80000000005</v>
      </c>
      <c r="I12" s="85">
        <f t="shared" si="1"/>
        <v>0.83692624471765664</v>
      </c>
    </row>
    <row r="13" spans="1:9" ht="35.25" customHeight="1" thickBot="1" x14ac:dyDescent="0.3">
      <c r="A13" s="538"/>
      <c r="B13" s="208"/>
      <c r="C13" s="208">
        <v>2480</v>
      </c>
      <c r="D13" s="210" t="s">
        <v>218</v>
      </c>
      <c r="E13" s="211">
        <v>357665</v>
      </c>
      <c r="F13" s="212">
        <v>0</v>
      </c>
      <c r="G13" s="211">
        <f>E13</f>
        <v>357665</v>
      </c>
      <c r="H13" s="211">
        <v>320994.84000000003</v>
      </c>
      <c r="I13" s="209">
        <v>0.89739999999999998</v>
      </c>
    </row>
    <row r="14" spans="1:9" ht="51.75" customHeight="1" thickBot="1" x14ac:dyDescent="0.3">
      <c r="A14" s="538"/>
      <c r="B14" s="80"/>
      <c r="C14" s="80">
        <v>2820</v>
      </c>
      <c r="D14" s="82" t="s">
        <v>103</v>
      </c>
      <c r="E14" s="84">
        <v>60000</v>
      </c>
      <c r="F14" s="60">
        <v>0</v>
      </c>
      <c r="G14" s="84">
        <f>E14</f>
        <v>60000</v>
      </c>
      <c r="H14" s="84">
        <v>28559.96</v>
      </c>
      <c r="I14" s="85">
        <f t="shared" si="1"/>
        <v>0.47599933333333333</v>
      </c>
    </row>
    <row r="15" spans="1:9" ht="19.5" customHeight="1" thickBot="1" x14ac:dyDescent="0.3">
      <c r="A15" s="79">
        <v>926</v>
      </c>
      <c r="B15" s="79"/>
      <c r="C15" s="79"/>
      <c r="D15" s="45" t="s">
        <v>104</v>
      </c>
      <c r="E15" s="57">
        <f t="shared" ref="E15:H16" si="4">E16</f>
        <v>1200</v>
      </c>
      <c r="F15" s="57">
        <f t="shared" si="4"/>
        <v>0</v>
      </c>
      <c r="G15" s="57">
        <f t="shared" si="4"/>
        <v>1200</v>
      </c>
      <c r="H15" s="57">
        <f t="shared" si="4"/>
        <v>1200</v>
      </c>
      <c r="I15" s="154">
        <f t="shared" si="1"/>
        <v>1</v>
      </c>
    </row>
    <row r="16" spans="1:9" ht="18.75" customHeight="1" thickBot="1" x14ac:dyDescent="0.3">
      <c r="A16" s="537"/>
      <c r="B16" s="80">
        <v>92695</v>
      </c>
      <c r="C16" s="80"/>
      <c r="D16" s="82" t="s">
        <v>15</v>
      </c>
      <c r="E16" s="84">
        <f t="shared" si="4"/>
        <v>1200</v>
      </c>
      <c r="F16" s="84">
        <f t="shared" si="4"/>
        <v>0</v>
      </c>
      <c r="G16" s="84">
        <f t="shared" si="4"/>
        <v>1200</v>
      </c>
      <c r="H16" s="84">
        <f t="shared" si="4"/>
        <v>1200</v>
      </c>
      <c r="I16" s="154">
        <f t="shared" si="1"/>
        <v>1</v>
      </c>
    </row>
    <row r="17" spans="1:9" ht="64.5" customHeight="1" thickBot="1" x14ac:dyDescent="0.3">
      <c r="A17" s="537"/>
      <c r="B17" s="80"/>
      <c r="C17" s="80">
        <v>2320</v>
      </c>
      <c r="D17" s="82" t="s">
        <v>98</v>
      </c>
      <c r="E17" s="84">
        <v>1200</v>
      </c>
      <c r="F17" s="84">
        <v>0</v>
      </c>
      <c r="G17" s="84">
        <v>1200</v>
      </c>
      <c r="H17" s="84">
        <v>1200</v>
      </c>
      <c r="I17" s="154">
        <f t="shared" si="1"/>
        <v>1</v>
      </c>
    </row>
    <row r="18" spans="1:9" ht="23.25" customHeight="1" thickBot="1" x14ac:dyDescent="0.3">
      <c r="A18" s="539" t="s">
        <v>174</v>
      </c>
      <c r="B18" s="540"/>
      <c r="C18" s="540"/>
      <c r="D18" s="541"/>
      <c r="E18" s="88">
        <f>E15+E11+E8+E5</f>
        <v>440865</v>
      </c>
      <c r="F18" s="91">
        <f>F15+F11+F8+F5</f>
        <v>58000</v>
      </c>
      <c r="G18" s="88">
        <f>G5+G8+G11+G15</f>
        <v>498865</v>
      </c>
      <c r="H18" s="88">
        <f>H5+H8+H11+H15</f>
        <v>428978.77</v>
      </c>
      <c r="I18" s="96">
        <f t="shared" si="1"/>
        <v>0.85990953464364106</v>
      </c>
    </row>
  </sheetData>
  <mergeCells count="14">
    <mergeCell ref="A1:I1"/>
    <mergeCell ref="A9:A10"/>
    <mergeCell ref="A12:A14"/>
    <mergeCell ref="A16:A17"/>
    <mergeCell ref="A18:D18"/>
    <mergeCell ref="I2:I3"/>
    <mergeCell ref="B9:B10"/>
    <mergeCell ref="A6:A7"/>
    <mergeCell ref="H2:H3"/>
    <mergeCell ref="A2:A3"/>
    <mergeCell ref="B2:B3"/>
    <mergeCell ref="C2:C3"/>
    <mergeCell ref="D2:D3"/>
    <mergeCell ref="E2:G2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F27" sqref="F27"/>
    </sheetView>
  </sheetViews>
  <sheetFormatPr defaultRowHeight="15" x14ac:dyDescent="0.25"/>
  <cols>
    <col min="1" max="3" width="9.140625" style="81"/>
    <col min="4" max="4" width="38.7109375" style="83" customWidth="1"/>
    <col min="5" max="5" width="15.7109375" style="81" customWidth="1"/>
    <col min="6" max="6" width="15.85546875" style="81" customWidth="1"/>
    <col min="7" max="7" width="14" style="81" customWidth="1"/>
    <col min="8" max="8" width="14.42578125" style="81" customWidth="1"/>
    <col min="9" max="9" width="15.85546875" style="86" customWidth="1"/>
  </cols>
  <sheetData>
    <row r="1" spans="1:9" s="17" customFormat="1" ht="19.5" thickBot="1" x14ac:dyDescent="0.3">
      <c r="A1" s="536" t="s">
        <v>249</v>
      </c>
      <c r="B1" s="536"/>
      <c r="C1" s="536"/>
      <c r="D1" s="536"/>
      <c r="E1" s="536"/>
      <c r="F1" s="536"/>
      <c r="G1" s="536"/>
      <c r="H1" s="536"/>
      <c r="I1" s="536"/>
    </row>
    <row r="2" spans="1:9" s="17" customFormat="1" ht="39" customHeight="1" thickBot="1" x14ac:dyDescent="0.3">
      <c r="A2" s="548" t="s">
        <v>0</v>
      </c>
      <c r="B2" s="548" t="s">
        <v>1</v>
      </c>
      <c r="C2" s="546" t="s">
        <v>2</v>
      </c>
      <c r="D2" s="546" t="s">
        <v>3</v>
      </c>
      <c r="E2" s="546" t="s">
        <v>97</v>
      </c>
      <c r="F2" s="546"/>
      <c r="G2" s="546"/>
      <c r="H2" s="546" t="s">
        <v>5</v>
      </c>
      <c r="I2" s="550" t="s">
        <v>27</v>
      </c>
    </row>
    <row r="3" spans="1:9" s="17" customFormat="1" ht="32.25" thickBot="1" x14ac:dyDescent="0.3">
      <c r="A3" s="548"/>
      <c r="B3" s="548"/>
      <c r="C3" s="546"/>
      <c r="D3" s="546"/>
      <c r="E3" s="87" t="s">
        <v>6</v>
      </c>
      <c r="F3" s="87" t="s">
        <v>7</v>
      </c>
      <c r="G3" s="87" t="s">
        <v>244</v>
      </c>
      <c r="H3" s="546"/>
      <c r="I3" s="550"/>
    </row>
    <row r="4" spans="1:9" s="17" customFormat="1" ht="19.5" thickBot="1" x14ac:dyDescent="0.3">
      <c r="A4" s="289">
        <v>1</v>
      </c>
      <c r="B4" s="281">
        <v>2</v>
      </c>
      <c r="C4" s="279">
        <v>3</v>
      </c>
      <c r="D4" s="279">
        <v>4</v>
      </c>
      <c r="E4" s="275">
        <v>5</v>
      </c>
      <c r="F4" s="275">
        <v>6</v>
      </c>
      <c r="G4" s="275">
        <v>7</v>
      </c>
      <c r="H4" s="279">
        <v>8</v>
      </c>
      <c r="I4" s="304">
        <v>9</v>
      </c>
    </row>
    <row r="5" spans="1:9" s="17" customFormat="1" ht="19.5" thickBot="1" x14ac:dyDescent="0.3">
      <c r="A5" s="289">
        <v>10</v>
      </c>
      <c r="B5" s="281"/>
      <c r="C5" s="279"/>
      <c r="D5" s="290" t="s">
        <v>248</v>
      </c>
      <c r="E5" s="287"/>
      <c r="F5" s="275"/>
      <c r="G5" s="275"/>
      <c r="H5" s="279"/>
      <c r="I5" s="282"/>
    </row>
    <row r="6" spans="1:9" s="17" customFormat="1" ht="38.25" thickBot="1" x14ac:dyDescent="0.3">
      <c r="A6" s="289"/>
      <c r="B6" s="281">
        <v>1010</v>
      </c>
      <c r="C6" s="279"/>
      <c r="D6" s="279" t="s">
        <v>250</v>
      </c>
      <c r="E6" s="275">
        <v>0</v>
      </c>
      <c r="F6" s="91">
        <v>23400</v>
      </c>
      <c r="G6" s="88">
        <v>23400</v>
      </c>
      <c r="H6" s="78">
        <v>23370</v>
      </c>
      <c r="I6" s="282">
        <v>0.99870000000000003</v>
      </c>
    </row>
    <row r="7" spans="1:9" s="17" customFormat="1" ht="32.25" thickBot="1" x14ac:dyDescent="0.3">
      <c r="A7" s="243"/>
      <c r="B7" s="80"/>
      <c r="C7" s="80">
        <v>6050</v>
      </c>
      <c r="D7" s="80" t="s">
        <v>105</v>
      </c>
      <c r="E7" s="80">
        <v>0</v>
      </c>
      <c r="F7" s="286">
        <v>23400</v>
      </c>
      <c r="G7" s="285">
        <v>23400</v>
      </c>
      <c r="H7" s="285">
        <v>23370</v>
      </c>
      <c r="I7" s="97">
        <v>99.87</v>
      </c>
    </row>
    <row r="8" spans="1:9" ht="22.5" customHeight="1" thickBot="1" x14ac:dyDescent="0.3">
      <c r="A8" s="537">
        <v>600</v>
      </c>
      <c r="B8" s="549"/>
      <c r="C8" s="538"/>
      <c r="D8" s="547" t="s">
        <v>106</v>
      </c>
      <c r="E8" s="545">
        <f>E11</f>
        <v>609331</v>
      </c>
      <c r="F8" s="552">
        <f>F11</f>
        <v>57169</v>
      </c>
      <c r="G8" s="545">
        <f>G11</f>
        <v>666500</v>
      </c>
      <c r="H8" s="545">
        <f>H11</f>
        <v>380121.73</v>
      </c>
      <c r="I8" s="551">
        <f>H8/G8</f>
        <v>0.57032517629407353</v>
      </c>
    </row>
    <row r="9" spans="1:9" ht="15.75" hidden="1" thickBot="1" x14ac:dyDescent="0.3">
      <c r="A9" s="537"/>
      <c r="B9" s="549"/>
      <c r="C9" s="538"/>
      <c r="D9" s="547"/>
      <c r="E9" s="545"/>
      <c r="F9" s="552"/>
      <c r="G9" s="545"/>
      <c r="H9" s="545"/>
      <c r="I9" s="551"/>
    </row>
    <row r="10" spans="1:9" ht="6.75" hidden="1" customHeight="1" thickBot="1" x14ac:dyDescent="0.3">
      <c r="A10" s="537"/>
      <c r="B10" s="549"/>
      <c r="C10" s="538"/>
      <c r="D10" s="547"/>
      <c r="E10" s="545"/>
      <c r="F10" s="552"/>
      <c r="G10" s="545"/>
      <c r="H10" s="545"/>
      <c r="I10" s="551"/>
    </row>
    <row r="11" spans="1:9" ht="22.5" customHeight="1" thickBot="1" x14ac:dyDescent="0.3">
      <c r="A11" s="537"/>
      <c r="B11" s="37">
        <v>60016</v>
      </c>
      <c r="C11" s="80"/>
      <c r="D11" s="82" t="s">
        <v>107</v>
      </c>
      <c r="E11" s="84">
        <f>E12</f>
        <v>609331</v>
      </c>
      <c r="F11" s="230">
        <f>F12</f>
        <v>57169</v>
      </c>
      <c r="G11" s="84">
        <f>G12</f>
        <v>666500</v>
      </c>
      <c r="H11" s="84">
        <f>H12</f>
        <v>380121.73</v>
      </c>
      <c r="I11" s="85">
        <f t="shared" ref="I11:I15" si="0">H11/G11</f>
        <v>0.57032517629407353</v>
      </c>
    </row>
    <row r="12" spans="1:9" ht="32.25" thickBot="1" x14ac:dyDescent="0.3">
      <c r="A12" s="537"/>
      <c r="B12" s="37"/>
      <c r="C12" s="80">
        <v>6050</v>
      </c>
      <c r="D12" s="82" t="s">
        <v>105</v>
      </c>
      <c r="E12" s="84">
        <v>609331</v>
      </c>
      <c r="F12" s="230">
        <v>57169</v>
      </c>
      <c r="G12" s="84">
        <v>666500</v>
      </c>
      <c r="H12" s="84">
        <v>380121.73</v>
      </c>
      <c r="I12" s="85">
        <f t="shared" si="0"/>
        <v>0.57032517629407353</v>
      </c>
    </row>
    <row r="13" spans="1:9" ht="21.75" customHeight="1" thickBot="1" x14ac:dyDescent="0.3">
      <c r="A13" s="241">
        <v>750</v>
      </c>
      <c r="B13" s="80"/>
      <c r="C13" s="80"/>
      <c r="D13" s="45" t="s">
        <v>17</v>
      </c>
      <c r="E13" s="57">
        <f t="shared" ref="E13:H14" si="1">E14</f>
        <v>20000</v>
      </c>
      <c r="F13" s="57">
        <f t="shared" si="1"/>
        <v>5800</v>
      </c>
      <c r="G13" s="57">
        <f t="shared" si="1"/>
        <v>25800</v>
      </c>
      <c r="H13" s="57">
        <f t="shared" si="1"/>
        <v>25781.85</v>
      </c>
      <c r="I13" s="63">
        <f t="shared" si="0"/>
        <v>0.99929651162790689</v>
      </c>
    </row>
    <row r="14" spans="1:9" ht="20.25" customHeight="1" thickBot="1" x14ac:dyDescent="0.3">
      <c r="A14" s="538"/>
      <c r="B14" s="80">
        <v>75023</v>
      </c>
      <c r="C14" s="80"/>
      <c r="D14" s="82" t="s">
        <v>109</v>
      </c>
      <c r="E14" s="84">
        <f t="shared" si="1"/>
        <v>20000</v>
      </c>
      <c r="F14" s="84">
        <f t="shared" si="1"/>
        <v>5800</v>
      </c>
      <c r="G14" s="84">
        <f t="shared" si="1"/>
        <v>25800</v>
      </c>
      <c r="H14" s="84">
        <f t="shared" si="1"/>
        <v>25781.85</v>
      </c>
      <c r="I14" s="85">
        <f t="shared" si="0"/>
        <v>0.99929651162790689</v>
      </c>
    </row>
    <row r="15" spans="1:9" ht="15" customHeight="1" thickBot="1" x14ac:dyDescent="0.3">
      <c r="A15" s="538"/>
      <c r="B15" s="538"/>
      <c r="C15" s="538">
        <v>6060</v>
      </c>
      <c r="D15" s="544" t="s">
        <v>108</v>
      </c>
      <c r="E15" s="498">
        <v>20000</v>
      </c>
      <c r="F15" s="498">
        <v>5800</v>
      </c>
      <c r="G15" s="498">
        <v>25800</v>
      </c>
      <c r="H15" s="498">
        <v>25781.85</v>
      </c>
      <c r="I15" s="543">
        <f t="shared" si="0"/>
        <v>0.99929651162790689</v>
      </c>
    </row>
    <row r="16" spans="1:9" ht="20.25" customHeight="1" thickBot="1" x14ac:dyDescent="0.3">
      <c r="A16" s="538"/>
      <c r="B16" s="538"/>
      <c r="C16" s="538"/>
      <c r="D16" s="544"/>
      <c r="E16" s="498"/>
      <c r="F16" s="498"/>
      <c r="G16" s="498"/>
      <c r="H16" s="498"/>
      <c r="I16" s="543"/>
    </row>
    <row r="17" spans="1:9" ht="30" customHeight="1" thickBot="1" x14ac:dyDescent="0.3">
      <c r="A17" s="242">
        <v>754</v>
      </c>
      <c r="B17" s="242"/>
      <c r="C17" s="242"/>
      <c r="D17" s="252" t="s">
        <v>232</v>
      </c>
      <c r="E17" s="248">
        <v>0</v>
      </c>
      <c r="F17" s="255">
        <f>F18</f>
        <v>230000</v>
      </c>
      <c r="G17" s="248">
        <f>G18</f>
        <v>230000</v>
      </c>
      <c r="H17" s="248">
        <v>0</v>
      </c>
      <c r="I17" s="253">
        <v>0</v>
      </c>
    </row>
    <row r="18" spans="1:9" ht="20.25" customHeight="1" thickBot="1" x14ac:dyDescent="0.3">
      <c r="A18" s="412"/>
      <c r="B18" s="245">
        <v>75412</v>
      </c>
      <c r="C18" s="245"/>
      <c r="D18" s="247" t="s">
        <v>233</v>
      </c>
      <c r="E18" s="249">
        <v>0</v>
      </c>
      <c r="F18" s="244">
        <f>F19</f>
        <v>230000</v>
      </c>
      <c r="G18" s="249">
        <f>G19</f>
        <v>230000</v>
      </c>
      <c r="H18" s="249">
        <v>0</v>
      </c>
      <c r="I18" s="246">
        <v>0</v>
      </c>
    </row>
    <row r="19" spans="1:9" ht="75.75" customHeight="1" thickBot="1" x14ac:dyDescent="0.3">
      <c r="A19" s="414"/>
      <c r="B19" s="245"/>
      <c r="C19" s="245">
        <v>6230</v>
      </c>
      <c r="D19" s="247" t="s">
        <v>234</v>
      </c>
      <c r="E19" s="249">
        <v>0</v>
      </c>
      <c r="F19" s="244">
        <v>230000</v>
      </c>
      <c r="G19" s="249">
        <f>F19</f>
        <v>230000</v>
      </c>
      <c r="H19" s="249">
        <v>0</v>
      </c>
      <c r="I19" s="246">
        <v>0</v>
      </c>
    </row>
    <row r="20" spans="1:9" ht="27" customHeight="1" thickBot="1" x14ac:dyDescent="0.3">
      <c r="A20" s="270">
        <v>851</v>
      </c>
      <c r="B20" s="274"/>
      <c r="C20" s="274"/>
      <c r="D20" s="280" t="s">
        <v>151</v>
      </c>
      <c r="E20" s="278">
        <v>0</v>
      </c>
      <c r="F20" s="284">
        <v>11100</v>
      </c>
      <c r="G20" s="278">
        <v>11100</v>
      </c>
      <c r="H20" s="278">
        <v>11054.99</v>
      </c>
      <c r="I20" s="283">
        <v>0.99590000000000001</v>
      </c>
    </row>
    <row r="21" spans="1:9" ht="29.25" customHeight="1" thickBot="1" x14ac:dyDescent="0.3">
      <c r="A21" s="271"/>
      <c r="B21" s="274">
        <v>85121</v>
      </c>
      <c r="C21" s="274"/>
      <c r="D21" s="277" t="s">
        <v>152</v>
      </c>
      <c r="E21" s="273">
        <v>0</v>
      </c>
      <c r="F21" s="272">
        <v>11100</v>
      </c>
      <c r="G21" s="273">
        <v>11100</v>
      </c>
      <c r="H21" s="273">
        <v>11054.99</v>
      </c>
      <c r="I21" s="276">
        <v>0.99590000000000001</v>
      </c>
    </row>
    <row r="22" spans="1:9" ht="42" customHeight="1" thickBot="1" x14ac:dyDescent="0.3">
      <c r="A22" s="271"/>
      <c r="B22" s="274"/>
      <c r="C22" s="274">
        <v>6060</v>
      </c>
      <c r="D22" s="277" t="s">
        <v>108</v>
      </c>
      <c r="E22" s="273">
        <v>0</v>
      </c>
      <c r="F22" s="272">
        <v>11100</v>
      </c>
      <c r="G22" s="273">
        <v>11100</v>
      </c>
      <c r="H22" s="273">
        <v>11054.99</v>
      </c>
      <c r="I22" s="276">
        <v>0.99590000000000001</v>
      </c>
    </row>
    <row r="23" spans="1:9" s="64" customFormat="1" ht="38.25" customHeight="1" thickBot="1" x14ac:dyDescent="0.3">
      <c r="A23" s="79">
        <v>900</v>
      </c>
      <c r="B23" s="79"/>
      <c r="C23" s="79"/>
      <c r="D23" s="45" t="s">
        <v>75</v>
      </c>
      <c r="E23" s="57">
        <f>E24</f>
        <v>450000</v>
      </c>
      <c r="F23" s="57">
        <f>F24</f>
        <v>-230000</v>
      </c>
      <c r="G23" s="57">
        <f>E23+F23</f>
        <v>220000</v>
      </c>
      <c r="H23" s="57">
        <f>H24</f>
        <v>63206.8</v>
      </c>
      <c r="I23" s="63">
        <f t="shared" ref="I23:I27" si="2">H23/G23</f>
        <v>0.28730363636363637</v>
      </c>
    </row>
    <row r="24" spans="1:9" ht="21" customHeight="1" thickBot="1" x14ac:dyDescent="0.3">
      <c r="A24" s="412"/>
      <c r="B24" s="80">
        <v>90017</v>
      </c>
      <c r="C24" s="80"/>
      <c r="D24" s="82" t="s">
        <v>177</v>
      </c>
      <c r="E24" s="84">
        <f>E25+E26</f>
        <v>450000</v>
      </c>
      <c r="F24" s="84">
        <f>F25</f>
        <v>-230000</v>
      </c>
      <c r="G24" s="84">
        <f>G25+G26</f>
        <v>220000</v>
      </c>
      <c r="H24" s="84">
        <f>H25+H26</f>
        <v>63206.8</v>
      </c>
      <c r="I24" s="85">
        <f t="shared" si="2"/>
        <v>0.28730363636363637</v>
      </c>
    </row>
    <row r="25" spans="1:9" ht="30" customHeight="1" thickBot="1" x14ac:dyDescent="0.3">
      <c r="A25" s="413"/>
      <c r="B25" s="412"/>
      <c r="C25" s="232">
        <v>6050</v>
      </c>
      <c r="D25" s="237" t="s">
        <v>105</v>
      </c>
      <c r="E25" s="235">
        <v>400000</v>
      </c>
      <c r="F25" s="235">
        <v>-230000</v>
      </c>
      <c r="G25" s="235">
        <f>E25+F25</f>
        <v>170000</v>
      </c>
      <c r="H25" s="235">
        <v>17500</v>
      </c>
      <c r="I25" s="236">
        <f t="shared" si="2"/>
        <v>0.10294117647058823</v>
      </c>
    </row>
    <row r="26" spans="1:9" ht="35.25" customHeight="1" thickBot="1" x14ac:dyDescent="0.3">
      <c r="A26" s="414"/>
      <c r="B26" s="414"/>
      <c r="C26" s="80">
        <v>6060</v>
      </c>
      <c r="D26" s="82" t="s">
        <v>108</v>
      </c>
      <c r="E26" s="84">
        <v>50000</v>
      </c>
      <c r="F26" s="84">
        <v>0</v>
      </c>
      <c r="G26" s="84">
        <f>E26</f>
        <v>50000</v>
      </c>
      <c r="H26" s="84">
        <v>45706.8</v>
      </c>
      <c r="I26" s="85">
        <f t="shared" si="2"/>
        <v>0.91413600000000006</v>
      </c>
    </row>
    <row r="27" spans="1:9" ht="16.5" thickBot="1" x14ac:dyDescent="0.3">
      <c r="A27" s="539" t="s">
        <v>173</v>
      </c>
      <c r="B27" s="540"/>
      <c r="C27" s="540"/>
      <c r="D27" s="541"/>
      <c r="E27" s="88">
        <f>E8+E13+E23+E17</f>
        <v>1079331</v>
      </c>
      <c r="F27" s="91">
        <v>97469</v>
      </c>
      <c r="G27" s="88">
        <v>1176800</v>
      </c>
      <c r="H27" s="88">
        <v>503535.37</v>
      </c>
      <c r="I27" s="96">
        <f t="shared" si="2"/>
        <v>0.42788525662814414</v>
      </c>
    </row>
  </sheetData>
  <mergeCells count="31">
    <mergeCell ref="A11:A12"/>
    <mergeCell ref="A1:I1"/>
    <mergeCell ref="H2:H3"/>
    <mergeCell ref="D8:D10"/>
    <mergeCell ref="A2:A3"/>
    <mergeCell ref="B2:B3"/>
    <mergeCell ref="C2:C3"/>
    <mergeCell ref="D2:D3"/>
    <mergeCell ref="A8:A10"/>
    <mergeCell ref="B8:B10"/>
    <mergeCell ref="C8:C10"/>
    <mergeCell ref="I2:I3"/>
    <mergeCell ref="E8:E10"/>
    <mergeCell ref="I8:I10"/>
    <mergeCell ref="E2:G2"/>
    <mergeCell ref="F8:F10"/>
    <mergeCell ref="G8:G10"/>
    <mergeCell ref="H8:H10"/>
    <mergeCell ref="E15:E16"/>
    <mergeCell ref="F15:F16"/>
    <mergeCell ref="G15:G16"/>
    <mergeCell ref="H15:H16"/>
    <mergeCell ref="A24:A26"/>
    <mergeCell ref="B15:B16"/>
    <mergeCell ref="I15:I16"/>
    <mergeCell ref="A27:D27"/>
    <mergeCell ref="A14:A16"/>
    <mergeCell ref="D15:D16"/>
    <mergeCell ref="C15:C16"/>
    <mergeCell ref="B25:B26"/>
    <mergeCell ref="A18:A19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2"/>
  <sheetViews>
    <sheetView topLeftCell="A256" workbookViewId="0">
      <selection activeCell="F200" sqref="F200"/>
    </sheetView>
  </sheetViews>
  <sheetFormatPr defaultRowHeight="15" x14ac:dyDescent="0.25"/>
  <cols>
    <col min="1" max="1" width="6.140625" customWidth="1"/>
    <col min="2" max="2" width="8.42578125" customWidth="1"/>
    <col min="3" max="3" width="7.28515625" customWidth="1"/>
    <col min="4" max="4" width="35.140625" customWidth="1"/>
    <col min="5" max="5" width="13.28515625" customWidth="1"/>
    <col min="6" max="6" width="14" customWidth="1"/>
    <col min="7" max="7" width="14.28515625" customWidth="1"/>
    <col min="8" max="8" width="17" customWidth="1"/>
    <col min="9" max="9" width="15" customWidth="1"/>
  </cols>
  <sheetData>
    <row r="1" spans="1:9" ht="19.5" thickBot="1" x14ac:dyDescent="0.3">
      <c r="A1" s="553" t="s">
        <v>259</v>
      </c>
      <c r="B1" s="553"/>
      <c r="C1" s="553"/>
      <c r="D1" s="553"/>
      <c r="E1" s="553"/>
      <c r="F1" s="553"/>
      <c r="G1" s="553"/>
      <c r="H1" s="553"/>
      <c r="I1" s="553"/>
    </row>
    <row r="2" spans="1:9" ht="19.5" thickBot="1" x14ac:dyDescent="0.3">
      <c r="A2" s="554" t="s">
        <v>0</v>
      </c>
      <c r="B2" s="554" t="s">
        <v>1</v>
      </c>
      <c r="C2" s="555" t="s">
        <v>2</v>
      </c>
      <c r="D2" s="555" t="s">
        <v>3</v>
      </c>
      <c r="E2" s="555" t="s">
        <v>97</v>
      </c>
      <c r="F2" s="555"/>
      <c r="G2" s="555"/>
      <c r="H2" s="555" t="s">
        <v>5</v>
      </c>
      <c r="I2" s="556" t="s">
        <v>27</v>
      </c>
    </row>
    <row r="3" spans="1:9" ht="32.25" thickBot="1" x14ac:dyDescent="0.3">
      <c r="A3" s="554"/>
      <c r="B3" s="554"/>
      <c r="C3" s="555"/>
      <c r="D3" s="555"/>
      <c r="E3" s="137" t="s">
        <v>112</v>
      </c>
      <c r="F3" s="137" t="s">
        <v>113</v>
      </c>
      <c r="G3" s="137" t="s">
        <v>244</v>
      </c>
      <c r="H3" s="555"/>
      <c r="I3" s="556"/>
    </row>
    <row r="4" spans="1:9" ht="16.5" thickBot="1" x14ac:dyDescent="0.3">
      <c r="A4" s="129">
        <v>1</v>
      </c>
      <c r="B4" s="129">
        <v>2</v>
      </c>
      <c r="C4" s="129">
        <v>3</v>
      </c>
      <c r="D4" s="129">
        <v>4</v>
      </c>
      <c r="E4" s="129">
        <v>5</v>
      </c>
      <c r="F4" s="129">
        <v>6</v>
      </c>
      <c r="G4" s="129">
        <v>7</v>
      </c>
      <c r="H4" s="129">
        <v>8</v>
      </c>
      <c r="I4" s="97">
        <v>9</v>
      </c>
    </row>
    <row r="5" spans="1:9" ht="16.5" customHeight="1" thickBot="1" x14ac:dyDescent="0.3">
      <c r="A5" s="558">
        <v>10</v>
      </c>
      <c r="B5" s="537"/>
      <c r="C5" s="537"/>
      <c r="D5" s="547" t="s">
        <v>14</v>
      </c>
      <c r="E5" s="545">
        <f>E7+E9</f>
        <v>12800</v>
      </c>
      <c r="F5" s="557">
        <f>F7+F9</f>
        <v>-1500</v>
      </c>
      <c r="G5" s="545">
        <f>G7+G9</f>
        <v>11300</v>
      </c>
      <c r="H5" s="545">
        <f>H7+H9</f>
        <v>9932.68</v>
      </c>
      <c r="I5" s="551">
        <f>H5/G5</f>
        <v>0.87899823008849565</v>
      </c>
    </row>
    <row r="6" spans="1:9" ht="8.25" customHeight="1" thickBot="1" x14ac:dyDescent="0.3">
      <c r="A6" s="558"/>
      <c r="B6" s="537"/>
      <c r="C6" s="537"/>
      <c r="D6" s="547"/>
      <c r="E6" s="545"/>
      <c r="F6" s="557"/>
      <c r="G6" s="545"/>
      <c r="H6" s="545"/>
      <c r="I6" s="551"/>
    </row>
    <row r="7" spans="1:9" ht="20.25" customHeight="1" thickBot="1" x14ac:dyDescent="0.3">
      <c r="A7" s="559"/>
      <c r="B7" s="198">
        <v>1030</v>
      </c>
      <c r="C7" s="129"/>
      <c r="D7" s="133" t="s">
        <v>114</v>
      </c>
      <c r="E7" s="136">
        <f>E8</f>
        <v>9800</v>
      </c>
      <c r="F7" s="136">
        <f>F8</f>
        <v>0</v>
      </c>
      <c r="G7" s="136">
        <f>G8</f>
        <v>9800</v>
      </c>
      <c r="H7" s="136">
        <f>H8</f>
        <v>8432.68</v>
      </c>
      <c r="I7" s="131">
        <f t="shared" ref="I7:I18" si="0">H7/G7</f>
        <v>0.86047755102040824</v>
      </c>
    </row>
    <row r="8" spans="1:9" ht="52.5" customHeight="1" thickBot="1" x14ac:dyDescent="0.3">
      <c r="A8" s="559"/>
      <c r="B8" s="129"/>
      <c r="C8" s="129">
        <v>2850</v>
      </c>
      <c r="D8" s="133" t="s">
        <v>115</v>
      </c>
      <c r="E8" s="136">
        <v>9800</v>
      </c>
      <c r="F8" s="136">
        <v>0</v>
      </c>
      <c r="G8" s="136">
        <f>E8</f>
        <v>9800</v>
      </c>
      <c r="H8" s="136">
        <v>8432.68</v>
      </c>
      <c r="I8" s="131">
        <f t="shared" si="0"/>
        <v>0.86047755102040824</v>
      </c>
    </row>
    <row r="9" spans="1:9" ht="16.5" thickBot="1" x14ac:dyDescent="0.3">
      <c r="A9" s="559"/>
      <c r="B9" s="198">
        <v>1095</v>
      </c>
      <c r="C9" s="129"/>
      <c r="D9" s="133" t="s">
        <v>15</v>
      </c>
      <c r="E9" s="136">
        <f>E10</f>
        <v>3000</v>
      </c>
      <c r="F9" s="136">
        <v>-1500</v>
      </c>
      <c r="G9" s="136">
        <v>1500</v>
      </c>
      <c r="H9" s="136">
        <v>1500</v>
      </c>
      <c r="I9" s="131">
        <f t="shared" si="0"/>
        <v>1</v>
      </c>
    </row>
    <row r="10" spans="1:9" ht="20.25" customHeight="1" thickBot="1" x14ac:dyDescent="0.3">
      <c r="A10" s="560"/>
      <c r="B10" s="129"/>
      <c r="C10" s="129">
        <v>4210</v>
      </c>
      <c r="D10" s="133" t="s">
        <v>116</v>
      </c>
      <c r="E10" s="136">
        <v>3000</v>
      </c>
      <c r="F10" s="136">
        <v>-1500</v>
      </c>
      <c r="G10" s="136">
        <v>1500</v>
      </c>
      <c r="H10" s="136">
        <v>1500</v>
      </c>
      <c r="I10" s="131">
        <f t="shared" si="0"/>
        <v>1</v>
      </c>
    </row>
    <row r="11" spans="1:9" ht="16.5" thickBot="1" x14ac:dyDescent="0.3">
      <c r="A11" s="125">
        <v>600</v>
      </c>
      <c r="B11" s="129"/>
      <c r="C11" s="129"/>
      <c r="D11" s="130" t="s">
        <v>106</v>
      </c>
      <c r="E11" s="132">
        <f>E12</f>
        <v>76000</v>
      </c>
      <c r="F11" s="134">
        <f>F12</f>
        <v>10200</v>
      </c>
      <c r="G11" s="132">
        <f>G12</f>
        <v>86200</v>
      </c>
      <c r="H11" s="132">
        <f>H12</f>
        <v>80716.75</v>
      </c>
      <c r="I11" s="135">
        <f t="shared" si="0"/>
        <v>0.936389211136891</v>
      </c>
    </row>
    <row r="12" spans="1:9" ht="21" customHeight="1" thickBot="1" x14ac:dyDescent="0.3">
      <c r="A12" s="537"/>
      <c r="B12" s="129">
        <v>60016</v>
      </c>
      <c r="C12" s="129"/>
      <c r="D12" s="133" t="s">
        <v>107</v>
      </c>
      <c r="E12" s="136">
        <f>E13+E14+E15</f>
        <v>76000</v>
      </c>
      <c r="F12" s="138">
        <f>F13+F14+F15</f>
        <v>10200</v>
      </c>
      <c r="G12" s="136">
        <f>G13+G14+G15</f>
        <v>86200</v>
      </c>
      <c r="H12" s="136">
        <f>H13+H14+H15</f>
        <v>80716.75</v>
      </c>
      <c r="I12" s="131">
        <f t="shared" si="0"/>
        <v>0.936389211136891</v>
      </c>
    </row>
    <row r="13" spans="1:9" ht="18.75" customHeight="1" thickBot="1" x14ac:dyDescent="0.3">
      <c r="A13" s="537"/>
      <c r="B13" s="538"/>
      <c r="C13" s="129">
        <v>4210</v>
      </c>
      <c r="D13" s="133" t="s">
        <v>116</v>
      </c>
      <c r="E13" s="136">
        <v>10000</v>
      </c>
      <c r="F13" s="317">
        <v>1500</v>
      </c>
      <c r="G13" s="136">
        <v>11500</v>
      </c>
      <c r="H13" s="136">
        <v>11392.7</v>
      </c>
      <c r="I13" s="131">
        <f t="shared" si="0"/>
        <v>0.99066956521739136</v>
      </c>
    </row>
    <row r="14" spans="1:9" ht="21.75" customHeight="1" thickBot="1" x14ac:dyDescent="0.3">
      <c r="A14" s="537"/>
      <c r="B14" s="538"/>
      <c r="C14" s="129">
        <v>4270</v>
      </c>
      <c r="D14" s="133" t="s">
        <v>117</v>
      </c>
      <c r="E14" s="136">
        <v>35000</v>
      </c>
      <c r="F14" s="138">
        <v>10200</v>
      </c>
      <c r="G14" s="136">
        <f>E14+F14</f>
        <v>45200</v>
      </c>
      <c r="H14" s="136">
        <v>45158.18</v>
      </c>
      <c r="I14" s="131">
        <f t="shared" si="0"/>
        <v>0.99907477876106199</v>
      </c>
    </row>
    <row r="15" spans="1:9" ht="19.5" customHeight="1" thickBot="1" x14ac:dyDescent="0.3">
      <c r="A15" s="537"/>
      <c r="B15" s="538"/>
      <c r="C15" s="129">
        <v>4300</v>
      </c>
      <c r="D15" s="133" t="s">
        <v>118</v>
      </c>
      <c r="E15" s="136">
        <v>31000</v>
      </c>
      <c r="F15" s="143">
        <v>-1500</v>
      </c>
      <c r="G15" s="136">
        <v>29500</v>
      </c>
      <c r="H15" s="136">
        <v>24165.87</v>
      </c>
      <c r="I15" s="131">
        <f t="shared" si="0"/>
        <v>0.81918203389830502</v>
      </c>
    </row>
    <row r="16" spans="1:9" ht="33" customHeight="1" thickBot="1" x14ac:dyDescent="0.3">
      <c r="A16" s="125">
        <v>700</v>
      </c>
      <c r="B16" s="129"/>
      <c r="C16" s="129"/>
      <c r="D16" s="130" t="s">
        <v>8</v>
      </c>
      <c r="E16" s="132">
        <f>E17</f>
        <v>25020</v>
      </c>
      <c r="F16" s="132">
        <v>0</v>
      </c>
      <c r="G16" s="132">
        <f>G17</f>
        <v>25020</v>
      </c>
      <c r="H16" s="132">
        <f>H17</f>
        <v>21820.809999999998</v>
      </c>
      <c r="I16" s="135">
        <f t="shared" si="0"/>
        <v>0.87213469224620299</v>
      </c>
    </row>
    <row r="17" spans="1:9" ht="32.25" customHeight="1" thickBot="1" x14ac:dyDescent="0.3">
      <c r="A17" s="376"/>
      <c r="B17" s="129">
        <v>70005</v>
      </c>
      <c r="C17" s="129"/>
      <c r="D17" s="133" t="s">
        <v>9</v>
      </c>
      <c r="E17" s="136">
        <f>E18+E20+E22+E23</f>
        <v>25020</v>
      </c>
      <c r="F17" s="136">
        <f>F18+F20+F22+F23</f>
        <v>0</v>
      </c>
      <c r="G17" s="136">
        <f>G18+G20+G22+G23</f>
        <v>25020</v>
      </c>
      <c r="H17" s="136">
        <f>H18+H20+H22+H23</f>
        <v>21820.809999999998</v>
      </c>
      <c r="I17" s="131">
        <f t="shared" si="0"/>
        <v>0.87213469224620299</v>
      </c>
    </row>
    <row r="18" spans="1:9" x14ac:dyDescent="0.25">
      <c r="A18" s="377"/>
      <c r="B18" s="412"/>
      <c r="C18" s="412">
        <v>3030</v>
      </c>
      <c r="D18" s="418" t="s">
        <v>119</v>
      </c>
      <c r="E18" s="393">
        <v>400</v>
      </c>
      <c r="F18" s="393">
        <v>0</v>
      </c>
      <c r="G18" s="393">
        <v>400</v>
      </c>
      <c r="H18" s="393">
        <v>0</v>
      </c>
      <c r="I18" s="390">
        <f t="shared" si="0"/>
        <v>0</v>
      </c>
    </row>
    <row r="19" spans="1:9" ht="14.25" customHeight="1" thickBot="1" x14ac:dyDescent="0.3">
      <c r="A19" s="377"/>
      <c r="B19" s="413"/>
      <c r="C19" s="414"/>
      <c r="D19" s="420"/>
      <c r="E19" s="395"/>
      <c r="F19" s="395"/>
      <c r="G19" s="395"/>
      <c r="H19" s="395"/>
      <c r="I19" s="392"/>
    </row>
    <row r="20" spans="1:9" ht="21.75" customHeight="1" x14ac:dyDescent="0.25">
      <c r="A20" s="377"/>
      <c r="B20" s="413"/>
      <c r="C20" s="412">
        <v>4300</v>
      </c>
      <c r="D20" s="418" t="s">
        <v>118</v>
      </c>
      <c r="E20" s="393">
        <v>16000</v>
      </c>
      <c r="F20" s="393">
        <v>0</v>
      </c>
      <c r="G20" s="393">
        <f>E20</f>
        <v>16000</v>
      </c>
      <c r="H20" s="393">
        <v>14105.99</v>
      </c>
      <c r="I20" s="390">
        <f>H20/G20</f>
        <v>0.88162437500000002</v>
      </c>
    </row>
    <row r="21" spans="1:9" ht="9.75" customHeight="1" thickBot="1" x14ac:dyDescent="0.3">
      <c r="A21" s="377"/>
      <c r="B21" s="413"/>
      <c r="C21" s="414"/>
      <c r="D21" s="420"/>
      <c r="E21" s="395"/>
      <c r="F21" s="395"/>
      <c r="G21" s="395"/>
      <c r="H21" s="395"/>
      <c r="I21" s="392"/>
    </row>
    <row r="22" spans="1:9" ht="24.75" customHeight="1" thickBot="1" x14ac:dyDescent="0.3">
      <c r="A22" s="377"/>
      <c r="B22" s="413"/>
      <c r="C22" s="140">
        <v>4430</v>
      </c>
      <c r="D22" s="142" t="s">
        <v>120</v>
      </c>
      <c r="E22" s="143">
        <v>3400</v>
      </c>
      <c r="F22" s="143">
        <v>0</v>
      </c>
      <c r="G22" s="143">
        <f>E22</f>
        <v>3400</v>
      </c>
      <c r="H22" s="143">
        <v>2495.6999999999998</v>
      </c>
      <c r="I22" s="141">
        <f>H22/G22</f>
        <v>0.73402941176470582</v>
      </c>
    </row>
    <row r="23" spans="1:9" ht="36" customHeight="1" thickBot="1" x14ac:dyDescent="0.3">
      <c r="A23" s="378"/>
      <c r="B23" s="414"/>
      <c r="C23" s="140">
        <v>4520</v>
      </c>
      <c r="D23" s="142" t="s">
        <v>121</v>
      </c>
      <c r="E23" s="143">
        <v>5220</v>
      </c>
      <c r="F23" s="143">
        <v>0</v>
      </c>
      <c r="G23" s="143">
        <v>5220</v>
      </c>
      <c r="H23" s="143">
        <v>5219.12</v>
      </c>
      <c r="I23" s="141">
        <f>H23/G23</f>
        <v>0.9998314176245211</v>
      </c>
    </row>
    <row r="24" spans="1:9" ht="32.25" customHeight="1" thickBot="1" x14ac:dyDescent="0.3">
      <c r="A24" s="125">
        <v>710</v>
      </c>
      <c r="B24" s="129"/>
      <c r="C24" s="129"/>
      <c r="D24" s="130" t="s">
        <v>33</v>
      </c>
      <c r="E24" s="132">
        <f>E25+E27+E29</f>
        <v>75000</v>
      </c>
      <c r="F24" s="132">
        <v>-11800</v>
      </c>
      <c r="G24" s="132">
        <f>G25+G27+G29</f>
        <v>63200</v>
      </c>
      <c r="H24" s="132">
        <f>H25+H27+H29</f>
        <v>49259.5</v>
      </c>
      <c r="I24" s="135">
        <f t="shared" ref="I24:I28" si="1">H24/G24</f>
        <v>0.77942246835443041</v>
      </c>
    </row>
    <row r="25" spans="1:9" ht="32.25" customHeight="1" thickBot="1" x14ac:dyDescent="0.3">
      <c r="A25" s="537"/>
      <c r="B25" s="129">
        <v>71004</v>
      </c>
      <c r="C25" s="129"/>
      <c r="D25" s="133" t="s">
        <v>132</v>
      </c>
      <c r="E25" s="136">
        <f>E26</f>
        <v>35000</v>
      </c>
      <c r="F25" s="136">
        <f>F26</f>
        <v>-23000</v>
      </c>
      <c r="G25" s="136">
        <f>G26</f>
        <v>12000</v>
      </c>
      <c r="H25" s="136">
        <f>H26</f>
        <v>1845</v>
      </c>
      <c r="I25" s="131">
        <f t="shared" si="1"/>
        <v>0.15375</v>
      </c>
    </row>
    <row r="26" spans="1:9" ht="22.5" customHeight="1" thickBot="1" x14ac:dyDescent="0.3">
      <c r="A26" s="537"/>
      <c r="B26" s="129"/>
      <c r="C26" s="129">
        <v>4300</v>
      </c>
      <c r="D26" s="133" t="s">
        <v>118</v>
      </c>
      <c r="E26" s="136">
        <v>35000</v>
      </c>
      <c r="F26" s="136">
        <v>-23000</v>
      </c>
      <c r="G26" s="136">
        <v>12000</v>
      </c>
      <c r="H26" s="136">
        <v>1845</v>
      </c>
      <c r="I26" s="131">
        <f t="shared" si="1"/>
        <v>0.15375</v>
      </c>
    </row>
    <row r="27" spans="1:9" ht="33" customHeight="1" thickBot="1" x14ac:dyDescent="0.3">
      <c r="A27" s="537"/>
      <c r="B27" s="129">
        <v>71012</v>
      </c>
      <c r="C27" s="129"/>
      <c r="D27" s="133" t="s">
        <v>230</v>
      </c>
      <c r="E27" s="136">
        <f>E28</f>
        <v>30000</v>
      </c>
      <c r="F27" s="317">
        <f>F28</f>
        <v>5500</v>
      </c>
      <c r="G27" s="136">
        <f>G28</f>
        <v>35500</v>
      </c>
      <c r="H27" s="136">
        <f>H28</f>
        <v>32164.5</v>
      </c>
      <c r="I27" s="131">
        <f t="shared" si="1"/>
        <v>0.90604225352112677</v>
      </c>
    </row>
    <row r="28" spans="1:9" ht="24.75" customHeight="1" thickBot="1" x14ac:dyDescent="0.3">
      <c r="A28" s="537"/>
      <c r="B28" s="129"/>
      <c r="C28" s="129">
        <v>4300</v>
      </c>
      <c r="D28" s="133" t="s">
        <v>118</v>
      </c>
      <c r="E28" s="136">
        <v>30000</v>
      </c>
      <c r="F28" s="317">
        <v>5500</v>
      </c>
      <c r="G28" s="136">
        <v>35500</v>
      </c>
      <c r="H28" s="136">
        <v>32164.5</v>
      </c>
      <c r="I28" s="131">
        <f t="shared" si="1"/>
        <v>0.90604225352112677</v>
      </c>
    </row>
    <row r="29" spans="1:9" ht="15.75" thickBot="1" x14ac:dyDescent="0.3">
      <c r="A29" s="537"/>
      <c r="B29" s="538">
        <v>71095</v>
      </c>
      <c r="C29" s="538"/>
      <c r="D29" s="544" t="s">
        <v>15</v>
      </c>
      <c r="E29" s="498">
        <f>E31</f>
        <v>10000</v>
      </c>
      <c r="F29" s="436">
        <f>F31</f>
        <v>5700</v>
      </c>
      <c r="G29" s="498">
        <f>G31</f>
        <v>15700</v>
      </c>
      <c r="H29" s="498">
        <f>H31</f>
        <v>15250</v>
      </c>
      <c r="I29" s="543">
        <f>H29/G29</f>
        <v>0.9713375796178344</v>
      </c>
    </row>
    <row r="30" spans="1:9" ht="9" customHeight="1" thickBot="1" x14ac:dyDescent="0.3">
      <c r="A30" s="537"/>
      <c r="B30" s="538"/>
      <c r="C30" s="538"/>
      <c r="D30" s="544"/>
      <c r="E30" s="498"/>
      <c r="F30" s="436"/>
      <c r="G30" s="498"/>
      <c r="H30" s="498"/>
      <c r="I30" s="543"/>
    </row>
    <row r="31" spans="1:9" ht="24.75" customHeight="1" thickBot="1" x14ac:dyDescent="0.3">
      <c r="A31" s="537"/>
      <c r="B31" s="129"/>
      <c r="C31" s="129">
        <v>4300</v>
      </c>
      <c r="D31" s="133" t="s">
        <v>118</v>
      </c>
      <c r="E31" s="136">
        <v>10000</v>
      </c>
      <c r="F31" s="317">
        <v>5700</v>
      </c>
      <c r="G31" s="136">
        <v>15700</v>
      </c>
      <c r="H31" s="136">
        <v>15250</v>
      </c>
      <c r="I31" s="131">
        <f t="shared" ref="I31:I51" si="2">H31/G31</f>
        <v>0.9713375796178344</v>
      </c>
    </row>
    <row r="32" spans="1:9" ht="30.75" customHeight="1" thickBot="1" x14ac:dyDescent="0.3">
      <c r="A32" s="125">
        <v>750</v>
      </c>
      <c r="B32" s="129"/>
      <c r="C32" s="129"/>
      <c r="D32" s="130" t="s">
        <v>17</v>
      </c>
      <c r="E32" s="132">
        <f>E33+E38+E60+E62+E65</f>
        <v>1753210</v>
      </c>
      <c r="F32" s="134">
        <v>772814</v>
      </c>
      <c r="G32" s="132">
        <f>G33+G38+G60+G62+G65</f>
        <v>2526024</v>
      </c>
      <c r="H32" s="132">
        <f>H33+H38+H60+H62+H65</f>
        <v>2415969.9800000004</v>
      </c>
      <c r="I32" s="246">
        <f t="shared" si="2"/>
        <v>0.95643191830323082</v>
      </c>
    </row>
    <row r="33" spans="1:9" ht="23.25" customHeight="1" thickBot="1" x14ac:dyDescent="0.3">
      <c r="A33" s="537"/>
      <c r="B33" s="129">
        <v>75022</v>
      </c>
      <c r="C33" s="129"/>
      <c r="D33" s="133" t="s">
        <v>133</v>
      </c>
      <c r="E33" s="136">
        <f>E34+E35+E36+E37</f>
        <v>91050</v>
      </c>
      <c r="F33" s="216">
        <f>F34+F36+F35+F37</f>
        <v>0</v>
      </c>
      <c r="G33" s="136">
        <f>G34+G35+G36+G37</f>
        <v>91050</v>
      </c>
      <c r="H33" s="136">
        <f>H34+H35+H36+H37</f>
        <v>77429.490000000005</v>
      </c>
      <c r="I33" s="131">
        <f t="shared" si="2"/>
        <v>0.85040626029654043</v>
      </c>
    </row>
    <row r="34" spans="1:9" ht="38.25" customHeight="1" thickBot="1" x14ac:dyDescent="0.3">
      <c r="A34" s="537"/>
      <c r="B34" s="538"/>
      <c r="C34" s="129">
        <v>3030</v>
      </c>
      <c r="D34" s="133" t="s">
        <v>119</v>
      </c>
      <c r="E34" s="136">
        <v>85350</v>
      </c>
      <c r="F34" s="200">
        <v>0</v>
      </c>
      <c r="G34" s="136">
        <f>E34</f>
        <v>85350</v>
      </c>
      <c r="H34" s="136">
        <v>73750</v>
      </c>
      <c r="I34" s="131">
        <f t="shared" si="2"/>
        <v>0.86408904510837725</v>
      </c>
    </row>
    <row r="35" spans="1:9" ht="25.5" customHeight="1" thickBot="1" x14ac:dyDescent="0.3">
      <c r="A35" s="537"/>
      <c r="B35" s="538"/>
      <c r="C35" s="129">
        <v>4210</v>
      </c>
      <c r="D35" s="133" t="s">
        <v>116</v>
      </c>
      <c r="E35" s="136">
        <v>3000</v>
      </c>
      <c r="F35" s="136">
        <v>-62</v>
      </c>
      <c r="G35" s="136">
        <v>2938</v>
      </c>
      <c r="H35" s="136">
        <v>2917.49</v>
      </c>
      <c r="I35" s="131">
        <f t="shared" si="2"/>
        <v>0.99301906058543221</v>
      </c>
    </row>
    <row r="36" spans="1:9" ht="27" customHeight="1" thickBot="1" x14ac:dyDescent="0.3">
      <c r="A36" s="537"/>
      <c r="B36" s="538"/>
      <c r="C36" s="129">
        <v>4300</v>
      </c>
      <c r="D36" s="133" t="s">
        <v>118</v>
      </c>
      <c r="E36" s="136">
        <v>2000</v>
      </c>
      <c r="F36" s="136">
        <v>0</v>
      </c>
      <c r="G36" s="136">
        <f>E36</f>
        <v>2000</v>
      </c>
      <c r="H36" s="136">
        <v>0</v>
      </c>
      <c r="I36" s="131">
        <f t="shared" si="2"/>
        <v>0</v>
      </c>
    </row>
    <row r="37" spans="1:9" ht="65.25" customHeight="1" thickBot="1" x14ac:dyDescent="0.3">
      <c r="A37" s="537"/>
      <c r="B37" s="538"/>
      <c r="C37" s="129">
        <v>4360</v>
      </c>
      <c r="D37" s="133" t="s">
        <v>130</v>
      </c>
      <c r="E37" s="136">
        <v>700</v>
      </c>
      <c r="F37" s="317">
        <v>62</v>
      </c>
      <c r="G37" s="136">
        <v>762</v>
      </c>
      <c r="H37" s="136">
        <v>762</v>
      </c>
      <c r="I37" s="131">
        <f t="shared" si="2"/>
        <v>1</v>
      </c>
    </row>
    <row r="38" spans="1:9" ht="25.5" customHeight="1" thickBot="1" x14ac:dyDescent="0.3">
      <c r="A38" s="537"/>
      <c r="B38" s="129">
        <v>75023</v>
      </c>
      <c r="C38" s="129"/>
      <c r="D38" s="133" t="s">
        <v>109</v>
      </c>
      <c r="E38" s="136">
        <f>E39+E40+E41+E42+E43+E44+E45+E46+E47+E48+E49+E50+E51+E52+E54+E57+E58</f>
        <v>1561960</v>
      </c>
      <c r="F38" s="138">
        <f>769074</f>
        <v>769074</v>
      </c>
      <c r="G38" s="136">
        <f>G39+G40+G41+G42+G43+G44+G45+G46+G47+G48+G49+G50+G51+G52+G54+G56+G57+G58+G59</f>
        <v>2331034</v>
      </c>
      <c r="H38" s="136">
        <f>H39+H40+H41+H42+H43+H44+H45+H46+H47+H48+H49+H50+H51+H52+H54+H56+H57+H58+H59</f>
        <v>2241184.7600000002</v>
      </c>
      <c r="I38" s="131">
        <f t="shared" si="2"/>
        <v>0.96145519970965687</v>
      </c>
    </row>
    <row r="39" spans="1:9" ht="38.25" customHeight="1" thickBot="1" x14ac:dyDescent="0.3">
      <c r="A39" s="537"/>
      <c r="B39" s="412"/>
      <c r="C39" s="129">
        <v>3020</v>
      </c>
      <c r="D39" s="133" t="s">
        <v>134</v>
      </c>
      <c r="E39" s="136">
        <v>700</v>
      </c>
      <c r="F39" s="200">
        <v>0</v>
      </c>
      <c r="G39" s="136">
        <f>E39</f>
        <v>700</v>
      </c>
      <c r="H39" s="136">
        <v>134.82</v>
      </c>
      <c r="I39" s="131">
        <f t="shared" si="2"/>
        <v>0.19259999999999999</v>
      </c>
    </row>
    <row r="40" spans="1:9" ht="33.75" customHeight="1" thickBot="1" x14ac:dyDescent="0.3">
      <c r="A40" s="537"/>
      <c r="B40" s="413"/>
      <c r="C40" s="129">
        <v>4010</v>
      </c>
      <c r="D40" s="133" t="s">
        <v>123</v>
      </c>
      <c r="E40" s="136">
        <v>942650</v>
      </c>
      <c r="F40" s="200">
        <v>0</v>
      </c>
      <c r="G40" s="136">
        <f>E40</f>
        <v>942650</v>
      </c>
      <c r="H40" s="136">
        <v>891419.24</v>
      </c>
      <c r="I40" s="131">
        <f t="shared" si="2"/>
        <v>0.94565240545271312</v>
      </c>
    </row>
    <row r="41" spans="1:9" ht="33" customHeight="1" thickBot="1" x14ac:dyDescent="0.3">
      <c r="A41" s="537"/>
      <c r="B41" s="413"/>
      <c r="C41" s="129">
        <v>4040</v>
      </c>
      <c r="D41" s="133" t="s">
        <v>124</v>
      </c>
      <c r="E41" s="136">
        <v>66923</v>
      </c>
      <c r="F41" s="136">
        <v>-2823</v>
      </c>
      <c r="G41" s="136">
        <v>64100</v>
      </c>
      <c r="H41" s="136">
        <v>64096.21</v>
      </c>
      <c r="I41" s="131">
        <f t="shared" si="2"/>
        <v>0.99994087363494544</v>
      </c>
    </row>
    <row r="42" spans="1:9" ht="39.75" customHeight="1" thickBot="1" x14ac:dyDescent="0.3">
      <c r="A42" s="537"/>
      <c r="B42" s="413"/>
      <c r="C42" s="129">
        <v>4110</v>
      </c>
      <c r="D42" s="133" t="s">
        <v>125</v>
      </c>
      <c r="E42" s="136">
        <v>161309</v>
      </c>
      <c r="F42" s="200">
        <v>0</v>
      </c>
      <c r="G42" s="136">
        <f>E42</f>
        <v>161309</v>
      </c>
      <c r="H42" s="136">
        <v>152424.06</v>
      </c>
      <c r="I42" s="131">
        <f t="shared" si="2"/>
        <v>0.94491975029291608</v>
      </c>
    </row>
    <row r="43" spans="1:9" ht="30" customHeight="1" thickBot="1" x14ac:dyDescent="0.3">
      <c r="A43" s="537"/>
      <c r="B43" s="413"/>
      <c r="C43" s="129">
        <v>4120</v>
      </c>
      <c r="D43" s="133" t="s">
        <v>126</v>
      </c>
      <c r="E43" s="136">
        <v>21281</v>
      </c>
      <c r="F43" s="136">
        <v>0</v>
      </c>
      <c r="G43" s="136">
        <f>E43</f>
        <v>21281</v>
      </c>
      <c r="H43" s="136">
        <v>14305.73</v>
      </c>
      <c r="I43" s="131">
        <f t="shared" si="2"/>
        <v>0.67223015835722</v>
      </c>
    </row>
    <row r="44" spans="1:9" ht="30" customHeight="1" thickBot="1" x14ac:dyDescent="0.3">
      <c r="A44" s="537"/>
      <c r="B44" s="413"/>
      <c r="C44" s="217">
        <v>4140</v>
      </c>
      <c r="D44" s="220" t="s">
        <v>220</v>
      </c>
      <c r="E44" s="218">
        <v>1000</v>
      </c>
      <c r="F44" s="218">
        <v>-1000</v>
      </c>
      <c r="G44" s="218">
        <v>0</v>
      </c>
      <c r="H44" s="218">
        <v>0</v>
      </c>
      <c r="I44" s="219">
        <v>0</v>
      </c>
    </row>
    <row r="45" spans="1:9" ht="27.75" customHeight="1" thickBot="1" x14ac:dyDescent="0.3">
      <c r="A45" s="537"/>
      <c r="B45" s="413"/>
      <c r="C45" s="129">
        <v>4210</v>
      </c>
      <c r="D45" s="133" t="s">
        <v>116</v>
      </c>
      <c r="E45" s="136">
        <v>100000</v>
      </c>
      <c r="F45" s="136">
        <v>-9000</v>
      </c>
      <c r="G45" s="136">
        <f>E45+F45</f>
        <v>91000</v>
      </c>
      <c r="H45" s="136">
        <v>76995.960000000006</v>
      </c>
      <c r="I45" s="131">
        <f t="shared" si="2"/>
        <v>0.84610945054945064</v>
      </c>
    </row>
    <row r="46" spans="1:9" ht="26.25" customHeight="1" thickBot="1" x14ac:dyDescent="0.3">
      <c r="A46" s="537"/>
      <c r="B46" s="413"/>
      <c r="C46" s="129">
        <v>4260</v>
      </c>
      <c r="D46" s="133" t="s">
        <v>128</v>
      </c>
      <c r="E46" s="136">
        <v>12000</v>
      </c>
      <c r="F46" s="317">
        <v>6000</v>
      </c>
      <c r="G46" s="136">
        <v>18000</v>
      </c>
      <c r="H46" s="136">
        <v>15026.21</v>
      </c>
      <c r="I46" s="131">
        <f t="shared" si="2"/>
        <v>0.83478944444444436</v>
      </c>
    </row>
    <row r="47" spans="1:9" ht="26.25" customHeight="1" thickBot="1" x14ac:dyDescent="0.3">
      <c r="A47" s="537"/>
      <c r="B47" s="413"/>
      <c r="C47" s="129">
        <v>4270</v>
      </c>
      <c r="D47" s="133" t="s">
        <v>117</v>
      </c>
      <c r="E47" s="136">
        <v>1000</v>
      </c>
      <c r="F47" s="138">
        <v>0</v>
      </c>
      <c r="G47" s="136">
        <f>E47</f>
        <v>1000</v>
      </c>
      <c r="H47" s="136">
        <v>806.82</v>
      </c>
      <c r="I47" s="131">
        <f t="shared" si="2"/>
        <v>0.80682000000000009</v>
      </c>
    </row>
    <row r="48" spans="1:9" ht="25.5" customHeight="1" thickBot="1" x14ac:dyDescent="0.3">
      <c r="A48" s="537"/>
      <c r="B48" s="413"/>
      <c r="C48" s="129">
        <v>4280</v>
      </c>
      <c r="D48" s="133" t="s">
        <v>129</v>
      </c>
      <c r="E48" s="136">
        <v>1000</v>
      </c>
      <c r="F48" s="138">
        <v>0</v>
      </c>
      <c r="G48" s="136">
        <f>E48</f>
        <v>1000</v>
      </c>
      <c r="H48" s="136">
        <v>990</v>
      </c>
      <c r="I48" s="131">
        <f t="shared" si="2"/>
        <v>0.99</v>
      </c>
    </row>
    <row r="49" spans="1:9" ht="23.25" customHeight="1" thickBot="1" x14ac:dyDescent="0.3">
      <c r="A49" s="537"/>
      <c r="B49" s="413"/>
      <c r="C49" s="129">
        <v>4300</v>
      </c>
      <c r="D49" s="133" t="s">
        <v>118</v>
      </c>
      <c r="E49" s="136">
        <v>110000</v>
      </c>
      <c r="F49" s="317">
        <v>24217</v>
      </c>
      <c r="G49" s="136">
        <f>E49+F49</f>
        <v>134217</v>
      </c>
      <c r="H49" s="136">
        <v>132660.42000000001</v>
      </c>
      <c r="I49" s="131">
        <f t="shared" si="2"/>
        <v>0.98840251234940446</v>
      </c>
    </row>
    <row r="50" spans="1:9" ht="66" customHeight="1" thickBot="1" x14ac:dyDescent="0.3">
      <c r="A50" s="537"/>
      <c r="B50" s="413"/>
      <c r="C50" s="129">
        <v>4360</v>
      </c>
      <c r="D50" s="133" t="s">
        <v>130</v>
      </c>
      <c r="E50" s="136">
        <v>10000</v>
      </c>
      <c r="F50" s="136">
        <v>-3000</v>
      </c>
      <c r="G50" s="136">
        <v>7000</v>
      </c>
      <c r="H50" s="136">
        <v>6989.01</v>
      </c>
      <c r="I50" s="131">
        <f t="shared" si="2"/>
        <v>0.99843000000000004</v>
      </c>
    </row>
    <row r="51" spans="1:9" ht="24" customHeight="1" thickBot="1" x14ac:dyDescent="0.3">
      <c r="A51" s="537"/>
      <c r="B51" s="413"/>
      <c r="C51" s="129">
        <v>4410</v>
      </c>
      <c r="D51" s="133" t="s">
        <v>135</v>
      </c>
      <c r="E51" s="136">
        <v>13500</v>
      </c>
      <c r="F51" s="200">
        <v>4500</v>
      </c>
      <c r="G51" s="136">
        <v>18000</v>
      </c>
      <c r="H51" s="136">
        <v>16653.93</v>
      </c>
      <c r="I51" s="131">
        <f t="shared" si="2"/>
        <v>0.92521833333333336</v>
      </c>
    </row>
    <row r="52" spans="1:9" ht="15.75" customHeight="1" thickBot="1" x14ac:dyDescent="0.3">
      <c r="A52" s="537"/>
      <c r="B52" s="413"/>
      <c r="C52" s="538">
        <v>4430</v>
      </c>
      <c r="D52" s="544" t="s">
        <v>120</v>
      </c>
      <c r="E52" s="498">
        <v>100000</v>
      </c>
      <c r="F52" s="498">
        <v>-18200</v>
      </c>
      <c r="G52" s="498">
        <f>E52+F52</f>
        <v>81800</v>
      </c>
      <c r="H52" s="498">
        <v>81272.09</v>
      </c>
      <c r="I52" s="543">
        <f>H52/G52</f>
        <v>0.99354633251833735</v>
      </c>
    </row>
    <row r="53" spans="1:9" ht="7.5" customHeight="1" thickBot="1" x14ac:dyDescent="0.3">
      <c r="A53" s="537"/>
      <c r="B53" s="413"/>
      <c r="C53" s="538"/>
      <c r="D53" s="544"/>
      <c r="E53" s="498"/>
      <c r="F53" s="498"/>
      <c r="G53" s="498"/>
      <c r="H53" s="498"/>
      <c r="I53" s="543"/>
    </row>
    <row r="54" spans="1:9" ht="15.75" customHeight="1" thickBot="1" x14ac:dyDescent="0.3">
      <c r="A54" s="537"/>
      <c r="B54" s="413"/>
      <c r="C54" s="538">
        <v>4440</v>
      </c>
      <c r="D54" s="544" t="s">
        <v>131</v>
      </c>
      <c r="E54" s="498">
        <v>18597</v>
      </c>
      <c r="F54" s="498">
        <v>-2437</v>
      </c>
      <c r="G54" s="498">
        <f>E54+F54</f>
        <v>16160</v>
      </c>
      <c r="H54" s="498">
        <v>16160</v>
      </c>
      <c r="I54" s="543">
        <f>H54/G54</f>
        <v>1</v>
      </c>
    </row>
    <row r="55" spans="1:9" ht="15.75" customHeight="1" thickBot="1" x14ac:dyDescent="0.3">
      <c r="A55" s="537"/>
      <c r="B55" s="413"/>
      <c r="C55" s="538"/>
      <c r="D55" s="544"/>
      <c r="E55" s="498"/>
      <c r="F55" s="498"/>
      <c r="G55" s="498"/>
      <c r="H55" s="498"/>
      <c r="I55" s="543"/>
    </row>
    <row r="56" spans="1:9" ht="24.75" customHeight="1" thickBot="1" x14ac:dyDescent="0.3">
      <c r="A56" s="537"/>
      <c r="B56" s="413"/>
      <c r="C56" s="245">
        <v>4480</v>
      </c>
      <c r="D56" s="247" t="s">
        <v>42</v>
      </c>
      <c r="E56" s="249">
        <v>0</v>
      </c>
      <c r="F56" s="244">
        <v>762817</v>
      </c>
      <c r="G56" s="249">
        <f>F56</f>
        <v>762817</v>
      </c>
      <c r="H56" s="249">
        <v>762724</v>
      </c>
      <c r="I56" s="246">
        <f>H56/G56</f>
        <v>0.99987808347218277</v>
      </c>
    </row>
    <row r="57" spans="1:9" ht="27" customHeight="1" thickBot="1" x14ac:dyDescent="0.3">
      <c r="A57" s="537"/>
      <c r="B57" s="413"/>
      <c r="C57" s="129">
        <v>4580</v>
      </c>
      <c r="D57" s="133" t="s">
        <v>31</v>
      </c>
      <c r="E57" s="136">
        <v>1000</v>
      </c>
      <c r="F57" s="138">
        <v>0</v>
      </c>
      <c r="G57" s="136">
        <v>1000</v>
      </c>
      <c r="H57" s="136">
        <v>0</v>
      </c>
      <c r="I57" s="246">
        <f>H57/G57</f>
        <v>0</v>
      </c>
    </row>
    <row r="58" spans="1:9" ht="37.5" customHeight="1" thickBot="1" x14ac:dyDescent="0.3">
      <c r="A58" s="537"/>
      <c r="B58" s="413"/>
      <c r="C58" s="129">
        <v>4610</v>
      </c>
      <c r="D58" s="133" t="s">
        <v>193</v>
      </c>
      <c r="E58" s="136">
        <v>1000</v>
      </c>
      <c r="F58" s="138">
        <v>3000</v>
      </c>
      <c r="G58" s="136">
        <f>E58+F58</f>
        <v>4000</v>
      </c>
      <c r="H58" s="136">
        <v>3881.77</v>
      </c>
      <c r="I58" s="246">
        <f>H58/G58</f>
        <v>0.97044249999999999</v>
      </c>
    </row>
    <row r="59" spans="1:9" ht="37.5" customHeight="1" thickBot="1" x14ac:dyDescent="0.3">
      <c r="A59" s="537"/>
      <c r="B59" s="414"/>
      <c r="C59" s="245">
        <v>4700</v>
      </c>
      <c r="D59" s="247" t="s">
        <v>231</v>
      </c>
      <c r="E59" s="249">
        <v>0</v>
      </c>
      <c r="F59" s="244">
        <v>5000</v>
      </c>
      <c r="G59" s="249">
        <f>F59</f>
        <v>5000</v>
      </c>
      <c r="H59" s="249">
        <v>4644.49</v>
      </c>
      <c r="I59" s="246">
        <f t="shared" ref="I59:I61" si="3">H59/G59</f>
        <v>0.928898</v>
      </c>
    </row>
    <row r="60" spans="1:9" ht="37.5" customHeight="1" thickBot="1" x14ac:dyDescent="0.3">
      <c r="A60" s="537"/>
      <c r="B60" s="139">
        <v>75045</v>
      </c>
      <c r="C60" s="140"/>
      <c r="D60" s="142" t="s">
        <v>205</v>
      </c>
      <c r="E60" s="143">
        <f>E61</f>
        <v>600</v>
      </c>
      <c r="F60" s="244">
        <f>F61</f>
        <v>40</v>
      </c>
      <c r="G60" s="143">
        <f>G61</f>
        <v>640</v>
      </c>
      <c r="H60" s="143">
        <f>H61</f>
        <v>637.29999999999995</v>
      </c>
      <c r="I60" s="246">
        <f t="shared" si="3"/>
        <v>0.99578124999999995</v>
      </c>
    </row>
    <row r="61" spans="1:9" ht="37.5" customHeight="1" thickBot="1" x14ac:dyDescent="0.3">
      <c r="A61" s="537"/>
      <c r="B61" s="139"/>
      <c r="C61" s="140">
        <v>4410</v>
      </c>
      <c r="D61" s="142" t="s">
        <v>135</v>
      </c>
      <c r="E61" s="143">
        <v>600</v>
      </c>
      <c r="F61" s="244">
        <v>40</v>
      </c>
      <c r="G61" s="143">
        <f>E61+F61</f>
        <v>640</v>
      </c>
      <c r="H61" s="143">
        <v>637.29999999999995</v>
      </c>
      <c r="I61" s="246">
        <f t="shared" si="3"/>
        <v>0.99578124999999995</v>
      </c>
    </row>
    <row r="62" spans="1:9" ht="33.75" customHeight="1" thickBot="1" x14ac:dyDescent="0.3">
      <c r="A62" s="537"/>
      <c r="B62" s="129">
        <v>75075</v>
      </c>
      <c r="C62" s="129"/>
      <c r="D62" s="133" t="s">
        <v>36</v>
      </c>
      <c r="E62" s="136">
        <f>E63+E64</f>
        <v>60000</v>
      </c>
      <c r="F62" s="136">
        <v>0</v>
      </c>
      <c r="G62" s="136">
        <f>G63+G64</f>
        <v>60000</v>
      </c>
      <c r="H62" s="136">
        <f>H63+H64</f>
        <v>54016.54</v>
      </c>
      <c r="I62" s="131">
        <f>H62/G62</f>
        <v>0.9002756666666667</v>
      </c>
    </row>
    <row r="63" spans="1:9" ht="24" customHeight="1" thickBot="1" x14ac:dyDescent="0.3">
      <c r="A63" s="537"/>
      <c r="B63" s="538"/>
      <c r="C63" s="129">
        <v>4210</v>
      </c>
      <c r="D63" s="133" t="s">
        <v>116</v>
      </c>
      <c r="E63" s="136">
        <v>40000</v>
      </c>
      <c r="F63" s="136">
        <v>-4000</v>
      </c>
      <c r="G63" s="136">
        <v>36000</v>
      </c>
      <c r="H63" s="136">
        <v>30441.52</v>
      </c>
      <c r="I63" s="131">
        <f>H63/G63</f>
        <v>0.84559777777777778</v>
      </c>
    </row>
    <row r="64" spans="1:9" ht="24.75" customHeight="1" thickBot="1" x14ac:dyDescent="0.3">
      <c r="A64" s="537"/>
      <c r="B64" s="538"/>
      <c r="C64" s="129">
        <v>4300</v>
      </c>
      <c r="D64" s="133" t="s">
        <v>118</v>
      </c>
      <c r="E64" s="136">
        <v>20000</v>
      </c>
      <c r="F64" s="317">
        <v>4000</v>
      </c>
      <c r="G64" s="136">
        <v>24000</v>
      </c>
      <c r="H64" s="136">
        <v>23575.02</v>
      </c>
      <c r="I64" s="131">
        <f t="shared" ref="I64:I67" si="4">H64/G64</f>
        <v>0.98229250000000001</v>
      </c>
    </row>
    <row r="65" spans="1:9" ht="25.5" customHeight="1" thickBot="1" x14ac:dyDescent="0.3">
      <c r="A65" s="537"/>
      <c r="B65" s="129">
        <v>75095</v>
      </c>
      <c r="C65" s="129"/>
      <c r="D65" s="133" t="s">
        <v>15</v>
      </c>
      <c r="E65" s="136">
        <f>E66+E67+E68</f>
        <v>39600</v>
      </c>
      <c r="F65" s="138">
        <f>F66+F67+F68</f>
        <v>3700</v>
      </c>
      <c r="G65" s="136">
        <f>G66+G67+G68</f>
        <v>43300</v>
      </c>
      <c r="H65" s="136">
        <f>H66+H67+H68</f>
        <v>42701.890000000007</v>
      </c>
      <c r="I65" s="131">
        <f t="shared" si="4"/>
        <v>0.98618683602771373</v>
      </c>
    </row>
    <row r="66" spans="1:9" ht="30" customHeight="1" thickBot="1" x14ac:dyDescent="0.3">
      <c r="A66" s="537"/>
      <c r="B66" s="538"/>
      <c r="C66" s="129">
        <v>3030</v>
      </c>
      <c r="D66" s="133" t="s">
        <v>119</v>
      </c>
      <c r="E66" s="136">
        <v>21600</v>
      </c>
      <c r="F66" s="138">
        <v>0</v>
      </c>
      <c r="G66" s="136">
        <f>E66</f>
        <v>21600</v>
      </c>
      <c r="H66" s="136">
        <v>21335.49</v>
      </c>
      <c r="I66" s="131">
        <f t="shared" si="4"/>
        <v>0.98775416666666671</v>
      </c>
    </row>
    <row r="67" spans="1:9" ht="35.25" customHeight="1" thickBot="1" x14ac:dyDescent="0.3">
      <c r="A67" s="537"/>
      <c r="B67" s="538"/>
      <c r="C67" s="129">
        <v>4100</v>
      </c>
      <c r="D67" s="133" t="s">
        <v>136</v>
      </c>
      <c r="E67" s="136">
        <v>13000</v>
      </c>
      <c r="F67" s="317">
        <v>3700</v>
      </c>
      <c r="G67" s="136">
        <v>16700</v>
      </c>
      <c r="H67" s="136">
        <v>16667</v>
      </c>
      <c r="I67" s="131">
        <f t="shared" si="4"/>
        <v>0.99802395209580841</v>
      </c>
    </row>
    <row r="68" spans="1:9" ht="63" customHeight="1" thickBot="1" x14ac:dyDescent="0.3">
      <c r="A68" s="537"/>
      <c r="B68" s="538"/>
      <c r="C68" s="129">
        <v>4360</v>
      </c>
      <c r="D68" s="133" t="s">
        <v>130</v>
      </c>
      <c r="E68" s="136">
        <v>5000</v>
      </c>
      <c r="F68" s="200">
        <v>0</v>
      </c>
      <c r="G68" s="136">
        <f>E68</f>
        <v>5000</v>
      </c>
      <c r="H68" s="136">
        <v>4699.3999999999996</v>
      </c>
      <c r="I68" s="131">
        <f>H68/G68</f>
        <v>0.93987999999999994</v>
      </c>
    </row>
    <row r="69" spans="1:9" ht="55.5" customHeight="1" thickBot="1" x14ac:dyDescent="0.3">
      <c r="A69" s="125">
        <v>754</v>
      </c>
      <c r="B69" s="125"/>
      <c r="C69" s="125"/>
      <c r="D69" s="130" t="s">
        <v>137</v>
      </c>
      <c r="E69" s="132">
        <f>E70</f>
        <v>115050</v>
      </c>
      <c r="F69" s="221">
        <f>F70</f>
        <v>6900</v>
      </c>
      <c r="G69" s="132">
        <f>G70</f>
        <v>121950</v>
      </c>
      <c r="H69" s="132">
        <f>H70</f>
        <v>101231.38999999998</v>
      </c>
      <c r="I69" s="135">
        <f t="shared" ref="I69:I70" si="5">H69/G69</f>
        <v>0.8301056990569905</v>
      </c>
    </row>
    <row r="70" spans="1:9" ht="27" customHeight="1" thickBot="1" x14ac:dyDescent="0.3">
      <c r="A70" s="537"/>
      <c r="B70" s="129">
        <v>75412</v>
      </c>
      <c r="C70" s="129"/>
      <c r="D70" s="133" t="s">
        <v>110</v>
      </c>
      <c r="E70" s="136">
        <f>E71+E73+E74+E75+E76+E77+E78+E79+E80+E81</f>
        <v>115050</v>
      </c>
      <c r="F70" s="216">
        <f>F71+F73+F74+F75+F76+F77+F78+F79+F80+F81</f>
        <v>6900</v>
      </c>
      <c r="G70" s="136">
        <f>G71+G73+G74+G75+G76+G77+G78+G79+G80+G81</f>
        <v>121950</v>
      </c>
      <c r="H70" s="136">
        <f>H71+H73+H74+H75+H76+H77+H78+H79+H80+H81</f>
        <v>101231.38999999998</v>
      </c>
      <c r="I70" s="131">
        <f t="shared" si="5"/>
        <v>0.8301056990569905</v>
      </c>
    </row>
    <row r="71" spans="1:9" ht="15.75" thickBot="1" x14ac:dyDescent="0.3">
      <c r="A71" s="537"/>
      <c r="B71" s="538"/>
      <c r="C71" s="538">
        <v>3020</v>
      </c>
      <c r="D71" s="544" t="s">
        <v>122</v>
      </c>
      <c r="E71" s="498">
        <v>10000</v>
      </c>
      <c r="F71" s="436">
        <v>4000</v>
      </c>
      <c r="G71" s="498">
        <v>14000</v>
      </c>
      <c r="H71" s="498">
        <v>12620.27</v>
      </c>
      <c r="I71" s="543">
        <f>H71/G71</f>
        <v>0.90144785714285713</v>
      </c>
    </row>
    <row r="72" spans="1:9" ht="15.75" thickBot="1" x14ac:dyDescent="0.3">
      <c r="A72" s="537"/>
      <c r="B72" s="538"/>
      <c r="C72" s="538"/>
      <c r="D72" s="544"/>
      <c r="E72" s="498"/>
      <c r="F72" s="436"/>
      <c r="G72" s="498"/>
      <c r="H72" s="498"/>
      <c r="I72" s="543"/>
    </row>
    <row r="73" spans="1:9" ht="33.75" customHeight="1" thickBot="1" x14ac:dyDescent="0.3">
      <c r="A73" s="537"/>
      <c r="B73" s="538"/>
      <c r="C73" s="129">
        <v>4110</v>
      </c>
      <c r="D73" s="133" t="s">
        <v>125</v>
      </c>
      <c r="E73" s="136">
        <v>450</v>
      </c>
      <c r="F73" s="200">
        <v>1200</v>
      </c>
      <c r="G73" s="136">
        <f>E73+F73</f>
        <v>1650</v>
      </c>
      <c r="H73" s="136">
        <v>1641.59</v>
      </c>
      <c r="I73" s="131">
        <f>H73/G73</f>
        <v>0.99490303030303029</v>
      </c>
    </row>
    <row r="74" spans="1:9" ht="21.75" customHeight="1" thickBot="1" x14ac:dyDescent="0.3">
      <c r="A74" s="537"/>
      <c r="B74" s="538"/>
      <c r="C74" s="129">
        <v>4120</v>
      </c>
      <c r="D74" s="133" t="s">
        <v>126</v>
      </c>
      <c r="E74" s="136">
        <v>100</v>
      </c>
      <c r="F74" s="200">
        <v>0</v>
      </c>
      <c r="G74" s="136">
        <f>E74</f>
        <v>100</v>
      </c>
      <c r="H74" s="136">
        <v>39.200000000000003</v>
      </c>
      <c r="I74" s="131">
        <f>H74/G74</f>
        <v>0.39200000000000002</v>
      </c>
    </row>
    <row r="75" spans="1:9" ht="22.5" customHeight="1" thickBot="1" x14ac:dyDescent="0.3">
      <c r="A75" s="537"/>
      <c r="B75" s="538"/>
      <c r="C75" s="129">
        <v>4170</v>
      </c>
      <c r="D75" s="133" t="s">
        <v>127</v>
      </c>
      <c r="E75" s="136">
        <v>29100</v>
      </c>
      <c r="F75" s="200">
        <v>1400</v>
      </c>
      <c r="G75" s="136">
        <v>30500</v>
      </c>
      <c r="H75" s="136">
        <v>30458.71</v>
      </c>
      <c r="I75" s="131">
        <f t="shared" ref="I75:I91" si="6">H75/G75</f>
        <v>0.9986462295081967</v>
      </c>
    </row>
    <row r="76" spans="1:9" ht="22.5" customHeight="1" thickBot="1" x14ac:dyDescent="0.3">
      <c r="A76" s="537"/>
      <c r="B76" s="538"/>
      <c r="C76" s="129">
        <v>4210</v>
      </c>
      <c r="D76" s="133" t="s">
        <v>116</v>
      </c>
      <c r="E76" s="136">
        <v>44600</v>
      </c>
      <c r="F76" s="322">
        <v>-4500</v>
      </c>
      <c r="G76" s="136">
        <f>E76+F76</f>
        <v>40100</v>
      </c>
      <c r="H76" s="136">
        <v>25859.57</v>
      </c>
      <c r="I76" s="131">
        <f t="shared" si="6"/>
        <v>0.6448770573566085</v>
      </c>
    </row>
    <row r="77" spans="1:9" ht="25.5" customHeight="1" thickBot="1" x14ac:dyDescent="0.3">
      <c r="A77" s="537"/>
      <c r="B77" s="538"/>
      <c r="C77" s="129">
        <v>4260</v>
      </c>
      <c r="D77" s="133" t="s">
        <v>128</v>
      </c>
      <c r="E77" s="136">
        <v>8000</v>
      </c>
      <c r="F77" s="136">
        <v>0</v>
      </c>
      <c r="G77" s="136">
        <f>E77</f>
        <v>8000</v>
      </c>
      <c r="H77" s="136">
        <v>5483.65</v>
      </c>
      <c r="I77" s="131">
        <f>H77/G77</f>
        <v>0.68545624999999999</v>
      </c>
    </row>
    <row r="78" spans="1:9" ht="25.5" customHeight="1" thickBot="1" x14ac:dyDescent="0.3">
      <c r="A78" s="537"/>
      <c r="B78" s="538"/>
      <c r="C78" s="217">
        <v>4270</v>
      </c>
      <c r="D78" s="220" t="s">
        <v>129</v>
      </c>
      <c r="E78" s="218">
        <v>4000</v>
      </c>
      <c r="F78" s="244">
        <v>2150</v>
      </c>
      <c r="G78" s="218">
        <f>E78+F78</f>
        <v>6150</v>
      </c>
      <c r="H78" s="218">
        <v>6150</v>
      </c>
      <c r="I78" s="246">
        <f>H78/G78</f>
        <v>1</v>
      </c>
    </row>
    <row r="79" spans="1:9" ht="24.75" customHeight="1" thickBot="1" x14ac:dyDescent="0.3">
      <c r="A79" s="537"/>
      <c r="B79" s="538"/>
      <c r="C79" s="129">
        <v>4280</v>
      </c>
      <c r="D79" s="133" t="s">
        <v>129</v>
      </c>
      <c r="E79" s="136">
        <v>500</v>
      </c>
      <c r="F79" s="244">
        <v>1000</v>
      </c>
      <c r="G79" s="136">
        <f>E79+F79</f>
        <v>1500</v>
      </c>
      <c r="H79" s="136">
        <v>1400</v>
      </c>
      <c r="I79" s="131">
        <f>H79/G79</f>
        <v>0.93333333333333335</v>
      </c>
    </row>
    <row r="80" spans="1:9" ht="24" customHeight="1" thickBot="1" x14ac:dyDescent="0.3">
      <c r="A80" s="537"/>
      <c r="B80" s="538"/>
      <c r="C80" s="129">
        <v>4300</v>
      </c>
      <c r="D80" s="133" t="s">
        <v>118</v>
      </c>
      <c r="E80" s="136">
        <v>9300</v>
      </c>
      <c r="F80" s="317">
        <v>650</v>
      </c>
      <c r="G80" s="136">
        <f>E80+F80</f>
        <v>9950</v>
      </c>
      <c r="H80" s="136">
        <v>9525.15</v>
      </c>
      <c r="I80" s="131">
        <f t="shared" si="6"/>
        <v>0.95730150753768839</v>
      </c>
    </row>
    <row r="81" spans="1:9" ht="21" customHeight="1" thickBot="1" x14ac:dyDescent="0.3">
      <c r="A81" s="537"/>
      <c r="B81" s="538"/>
      <c r="C81" s="129">
        <v>4430</v>
      </c>
      <c r="D81" s="133" t="s">
        <v>120</v>
      </c>
      <c r="E81" s="136">
        <v>9000</v>
      </c>
      <c r="F81" s="317">
        <v>1000</v>
      </c>
      <c r="G81" s="136">
        <v>10000</v>
      </c>
      <c r="H81" s="136">
        <v>8053.25</v>
      </c>
      <c r="I81" s="131">
        <f t="shared" si="6"/>
        <v>0.80532499999999996</v>
      </c>
    </row>
    <row r="82" spans="1:9" ht="36.75" customHeight="1" thickBot="1" x14ac:dyDescent="0.3">
      <c r="A82" s="125">
        <v>757</v>
      </c>
      <c r="B82" s="129"/>
      <c r="C82" s="129"/>
      <c r="D82" s="130" t="s">
        <v>138</v>
      </c>
      <c r="E82" s="132">
        <f>E83</f>
        <v>83000</v>
      </c>
      <c r="F82" s="132">
        <v>-10000</v>
      </c>
      <c r="G82" s="132">
        <v>73000</v>
      </c>
      <c r="H82" s="132">
        <f>H83</f>
        <v>62174.17</v>
      </c>
      <c r="I82" s="135">
        <f>H82/G82</f>
        <v>0.85170095890410957</v>
      </c>
    </row>
    <row r="83" spans="1:9" ht="49.5" customHeight="1" thickBot="1" x14ac:dyDescent="0.3">
      <c r="A83" s="537"/>
      <c r="B83" s="129">
        <v>75702</v>
      </c>
      <c r="C83" s="129"/>
      <c r="D83" s="133" t="s">
        <v>139</v>
      </c>
      <c r="E83" s="136">
        <f>E84</f>
        <v>83000</v>
      </c>
      <c r="F83" s="136">
        <f>F84</f>
        <v>-10000</v>
      </c>
      <c r="G83" s="136">
        <f>G84</f>
        <v>73000</v>
      </c>
      <c r="H83" s="136">
        <f>H84</f>
        <v>62174.17</v>
      </c>
      <c r="I83" s="131">
        <f t="shared" si="6"/>
        <v>0.85170095890410957</v>
      </c>
    </row>
    <row r="84" spans="1:9" ht="70.5" customHeight="1" thickBot="1" x14ac:dyDescent="0.3">
      <c r="A84" s="537"/>
      <c r="B84" s="129"/>
      <c r="C84" s="129">
        <v>8110</v>
      </c>
      <c r="D84" s="133" t="s">
        <v>140</v>
      </c>
      <c r="E84" s="136">
        <v>83000</v>
      </c>
      <c r="F84" s="136">
        <v>-10000</v>
      </c>
      <c r="G84" s="136">
        <v>73000</v>
      </c>
      <c r="H84" s="136">
        <v>62174.17</v>
      </c>
      <c r="I84" s="131">
        <f t="shared" si="6"/>
        <v>0.85170095890410957</v>
      </c>
    </row>
    <row r="85" spans="1:9" ht="30.75" customHeight="1" thickBot="1" x14ac:dyDescent="0.3">
      <c r="A85" s="125">
        <v>758</v>
      </c>
      <c r="B85" s="125"/>
      <c r="C85" s="125"/>
      <c r="D85" s="130" t="s">
        <v>57</v>
      </c>
      <c r="E85" s="132">
        <f>E86+E88</f>
        <v>211895</v>
      </c>
      <c r="F85" s="132">
        <f t="shared" ref="E85:H86" si="7">F86</f>
        <v>0</v>
      </c>
      <c r="G85" s="132">
        <f>G86+G88</f>
        <v>211895</v>
      </c>
      <c r="H85" s="132">
        <f>H86+H88</f>
        <v>173835</v>
      </c>
      <c r="I85" s="135">
        <f t="shared" si="6"/>
        <v>0.82038273673281581</v>
      </c>
    </row>
    <row r="86" spans="1:9" ht="25.5" customHeight="1" thickBot="1" x14ac:dyDescent="0.3">
      <c r="A86" s="376"/>
      <c r="B86" s="129">
        <v>75818</v>
      </c>
      <c r="C86" s="129"/>
      <c r="D86" s="133" t="s">
        <v>141</v>
      </c>
      <c r="E86" s="136">
        <f t="shared" si="7"/>
        <v>38060</v>
      </c>
      <c r="F86" s="136">
        <f t="shared" si="7"/>
        <v>0</v>
      </c>
      <c r="G86" s="136">
        <f t="shared" si="7"/>
        <v>38060</v>
      </c>
      <c r="H86" s="136">
        <f t="shared" si="7"/>
        <v>0</v>
      </c>
      <c r="I86" s="131">
        <f t="shared" si="6"/>
        <v>0</v>
      </c>
    </row>
    <row r="87" spans="1:9" ht="19.5" customHeight="1" thickBot="1" x14ac:dyDescent="0.3">
      <c r="A87" s="377"/>
      <c r="B87" s="125"/>
      <c r="C87" s="129">
        <v>4810</v>
      </c>
      <c r="D87" s="133" t="s">
        <v>142</v>
      </c>
      <c r="E87" s="136">
        <v>38060</v>
      </c>
      <c r="F87" s="136">
        <v>0</v>
      </c>
      <c r="G87" s="136">
        <f>E87</f>
        <v>38060</v>
      </c>
      <c r="H87" s="136">
        <v>0</v>
      </c>
      <c r="I87" s="131">
        <f t="shared" si="6"/>
        <v>0</v>
      </c>
    </row>
    <row r="88" spans="1:9" ht="32.25" customHeight="1" thickBot="1" x14ac:dyDescent="0.3">
      <c r="A88" s="377"/>
      <c r="B88" s="232">
        <v>75831</v>
      </c>
      <c r="C88" s="232"/>
      <c r="D88" s="237" t="s">
        <v>62</v>
      </c>
      <c r="E88" s="235">
        <f>E89</f>
        <v>173835</v>
      </c>
      <c r="F88" s="235">
        <v>0</v>
      </c>
      <c r="G88" s="235">
        <f>G89</f>
        <v>173835</v>
      </c>
      <c r="H88" s="235">
        <f>H89</f>
        <v>173835</v>
      </c>
      <c r="I88" s="246">
        <f t="shared" si="6"/>
        <v>1</v>
      </c>
    </row>
    <row r="89" spans="1:9" ht="38.25" customHeight="1" thickBot="1" x14ac:dyDescent="0.3">
      <c r="A89" s="378"/>
      <c r="B89" s="232"/>
      <c r="C89" s="232">
        <v>2930</v>
      </c>
      <c r="D89" s="237" t="s">
        <v>227</v>
      </c>
      <c r="E89" s="235">
        <v>173835</v>
      </c>
      <c r="F89" s="235">
        <v>0</v>
      </c>
      <c r="G89" s="235">
        <f>E89</f>
        <v>173835</v>
      </c>
      <c r="H89" s="235">
        <v>173835</v>
      </c>
      <c r="I89" s="246">
        <f t="shared" si="6"/>
        <v>1</v>
      </c>
    </row>
    <row r="90" spans="1:9" ht="28.5" customHeight="1" thickBot="1" x14ac:dyDescent="0.3">
      <c r="A90" s="125">
        <v>801</v>
      </c>
      <c r="B90" s="125"/>
      <c r="C90" s="125"/>
      <c r="D90" s="130" t="s">
        <v>11</v>
      </c>
      <c r="E90" s="132">
        <f>E91+E110+E124+E142+E144+E146+E150+E157</f>
        <v>4037778</v>
      </c>
      <c r="F90" s="221">
        <v>13533.46</v>
      </c>
      <c r="G90" s="132">
        <f>G91+G110+G124+G142+G144+G146+G150+G157</f>
        <v>4051311.46</v>
      </c>
      <c r="H90" s="132">
        <f>H91+H110+H124+H142+H144+H146+H150+H157</f>
        <v>4037725.3499999996</v>
      </c>
      <c r="I90" s="135">
        <f t="shared" si="6"/>
        <v>0.99664649086249213</v>
      </c>
    </row>
    <row r="91" spans="1:9" ht="29.25" customHeight="1" thickBot="1" x14ac:dyDescent="0.3">
      <c r="A91" s="537"/>
      <c r="B91" s="129">
        <v>80101</v>
      </c>
      <c r="C91" s="129"/>
      <c r="D91" s="133" t="s">
        <v>143</v>
      </c>
      <c r="E91" s="136">
        <v>1550595</v>
      </c>
      <c r="F91" s="317">
        <v>30614</v>
      </c>
      <c r="G91" s="136">
        <v>1581209</v>
      </c>
      <c r="H91" s="136">
        <v>1581150.72</v>
      </c>
      <c r="I91" s="131">
        <f t="shared" si="6"/>
        <v>0.99996314212732151</v>
      </c>
    </row>
    <row r="92" spans="1:9" ht="15.75" thickBot="1" x14ac:dyDescent="0.3">
      <c r="A92" s="537"/>
      <c r="B92" s="538"/>
      <c r="C92" s="538">
        <v>3020</v>
      </c>
      <c r="D92" s="544" t="s">
        <v>122</v>
      </c>
      <c r="E92" s="498">
        <v>90647</v>
      </c>
      <c r="F92" s="436">
        <v>1367</v>
      </c>
      <c r="G92" s="498">
        <v>92014</v>
      </c>
      <c r="H92" s="498">
        <v>92013.28</v>
      </c>
      <c r="I92" s="543">
        <f>H92/G92</f>
        <v>0.99999217510378857</v>
      </c>
    </row>
    <row r="93" spans="1:9" ht="15.75" thickBot="1" x14ac:dyDescent="0.3">
      <c r="A93" s="537"/>
      <c r="B93" s="538"/>
      <c r="C93" s="538"/>
      <c r="D93" s="544"/>
      <c r="E93" s="498"/>
      <c r="F93" s="436"/>
      <c r="G93" s="498"/>
      <c r="H93" s="498"/>
      <c r="I93" s="543"/>
    </row>
    <row r="94" spans="1:9" ht="21" customHeight="1" thickBot="1" x14ac:dyDescent="0.3">
      <c r="A94" s="537"/>
      <c r="B94" s="538"/>
      <c r="C94" s="129">
        <v>3240</v>
      </c>
      <c r="D94" s="133" t="s">
        <v>144</v>
      </c>
      <c r="E94" s="136">
        <v>500</v>
      </c>
      <c r="F94" s="244">
        <v>250</v>
      </c>
      <c r="G94" s="136">
        <f>E94+F94</f>
        <v>750</v>
      </c>
      <c r="H94" s="136">
        <v>750</v>
      </c>
      <c r="I94" s="131">
        <f>H94/G94</f>
        <v>1</v>
      </c>
    </row>
    <row r="95" spans="1:9" ht="31.5" customHeight="1" thickBot="1" x14ac:dyDescent="0.3">
      <c r="A95" s="537"/>
      <c r="B95" s="538"/>
      <c r="C95" s="129">
        <v>4010</v>
      </c>
      <c r="D95" s="133" t="s">
        <v>123</v>
      </c>
      <c r="E95" s="136">
        <v>1015320</v>
      </c>
      <c r="F95" s="317">
        <v>32837</v>
      </c>
      <c r="G95" s="136">
        <f>E95+F95</f>
        <v>1048157</v>
      </c>
      <c r="H95" s="136">
        <v>1048156.47</v>
      </c>
      <c r="I95" s="131">
        <f>H95/G95</f>
        <v>0.99999949435056001</v>
      </c>
    </row>
    <row r="96" spans="1:9" ht="33.75" customHeight="1" thickBot="1" x14ac:dyDescent="0.3">
      <c r="A96" s="537"/>
      <c r="B96" s="538"/>
      <c r="C96" s="129">
        <v>4040</v>
      </c>
      <c r="D96" s="133" t="s">
        <v>124</v>
      </c>
      <c r="E96" s="136">
        <v>88724</v>
      </c>
      <c r="F96" s="244">
        <v>8840</v>
      </c>
      <c r="G96" s="136">
        <f>E96+F96</f>
        <v>97564</v>
      </c>
      <c r="H96" s="136">
        <v>97562.16</v>
      </c>
      <c r="I96" s="131">
        <f>H96/G96</f>
        <v>0.99998114058464194</v>
      </c>
    </row>
    <row r="97" spans="1:9" ht="15.75" thickBot="1" x14ac:dyDescent="0.3">
      <c r="A97" s="537"/>
      <c r="B97" s="538"/>
      <c r="C97" s="538">
        <v>4110</v>
      </c>
      <c r="D97" s="544" t="s">
        <v>125</v>
      </c>
      <c r="E97" s="498">
        <v>203533</v>
      </c>
      <c r="F97" s="498">
        <v>-2352</v>
      </c>
      <c r="G97" s="498">
        <v>201181</v>
      </c>
      <c r="H97" s="498">
        <v>201179.89</v>
      </c>
      <c r="I97" s="543">
        <f>H97/G97</f>
        <v>0.99999448258036305</v>
      </c>
    </row>
    <row r="98" spans="1:9" ht="15.75" thickBot="1" x14ac:dyDescent="0.3">
      <c r="A98" s="537"/>
      <c r="B98" s="538"/>
      <c r="C98" s="538"/>
      <c r="D98" s="544"/>
      <c r="E98" s="498"/>
      <c r="F98" s="498"/>
      <c r="G98" s="498"/>
      <c r="H98" s="498"/>
      <c r="I98" s="543"/>
    </row>
    <row r="99" spans="1:9" ht="27.75" customHeight="1" thickBot="1" x14ac:dyDescent="0.3">
      <c r="A99" s="537"/>
      <c r="B99" s="538"/>
      <c r="C99" s="129">
        <v>4120</v>
      </c>
      <c r="D99" s="133" t="s">
        <v>126</v>
      </c>
      <c r="E99" s="136">
        <v>28535</v>
      </c>
      <c r="F99" s="136">
        <v>-7052</v>
      </c>
      <c r="G99" s="136">
        <f>E99+F99</f>
        <v>21483</v>
      </c>
      <c r="H99" s="136">
        <v>21482.93</v>
      </c>
      <c r="I99" s="131">
        <f>H99/G99</f>
        <v>0.9999967416096448</v>
      </c>
    </row>
    <row r="100" spans="1:9" ht="28.5" customHeight="1" thickBot="1" x14ac:dyDescent="0.3">
      <c r="A100" s="537"/>
      <c r="B100" s="538"/>
      <c r="C100" s="129">
        <v>4210</v>
      </c>
      <c r="D100" s="133" t="s">
        <v>116</v>
      </c>
      <c r="E100" s="136">
        <v>36000</v>
      </c>
      <c r="F100" s="136">
        <v>-2800</v>
      </c>
      <c r="G100" s="136">
        <v>33200</v>
      </c>
      <c r="H100" s="136">
        <v>33180.68</v>
      </c>
      <c r="I100" s="131">
        <f t="shared" ref="I100:I102" si="8">H100/G100</f>
        <v>0.99941807228915669</v>
      </c>
    </row>
    <row r="101" spans="1:9" ht="26.25" customHeight="1" thickBot="1" x14ac:dyDescent="0.3">
      <c r="A101" s="537"/>
      <c r="B101" s="538"/>
      <c r="C101" s="129">
        <v>4240</v>
      </c>
      <c r="D101" s="133" t="s">
        <v>217</v>
      </c>
      <c r="E101" s="136">
        <v>0</v>
      </c>
      <c r="F101" s="317">
        <f>184</f>
        <v>184</v>
      </c>
      <c r="G101" s="136">
        <v>184</v>
      </c>
      <c r="H101" s="136">
        <v>184</v>
      </c>
      <c r="I101" s="246">
        <f t="shared" si="8"/>
        <v>1</v>
      </c>
    </row>
    <row r="102" spans="1:9" ht="26.25" customHeight="1" thickBot="1" x14ac:dyDescent="0.3">
      <c r="A102" s="537"/>
      <c r="B102" s="538"/>
      <c r="C102" s="314">
        <v>4260</v>
      </c>
      <c r="D102" s="316" t="s">
        <v>128</v>
      </c>
      <c r="E102" s="312">
        <v>9000</v>
      </c>
      <c r="F102" s="317">
        <v>63</v>
      </c>
      <c r="G102" s="312">
        <v>9063</v>
      </c>
      <c r="H102" s="312">
        <v>9062.4500000000007</v>
      </c>
      <c r="I102" s="315">
        <f t="shared" si="8"/>
        <v>0.99993931369303768</v>
      </c>
    </row>
    <row r="103" spans="1:9" ht="24.75" customHeight="1" thickBot="1" x14ac:dyDescent="0.3">
      <c r="A103" s="537"/>
      <c r="B103" s="538"/>
      <c r="C103" s="129">
        <v>4280</v>
      </c>
      <c r="D103" s="133" t="s">
        <v>129</v>
      </c>
      <c r="E103" s="136">
        <v>1500</v>
      </c>
      <c r="F103" s="136">
        <v>-795</v>
      </c>
      <c r="G103" s="136">
        <v>705</v>
      </c>
      <c r="H103" s="136">
        <v>705</v>
      </c>
      <c r="I103" s="131">
        <f t="shared" ref="I103:I107" si="9">H103/G103</f>
        <v>1</v>
      </c>
    </row>
    <row r="104" spans="1:9" ht="24" customHeight="1" thickBot="1" x14ac:dyDescent="0.3">
      <c r="A104" s="537"/>
      <c r="B104" s="538"/>
      <c r="C104" s="129">
        <v>4300</v>
      </c>
      <c r="D104" s="133" t="s">
        <v>118</v>
      </c>
      <c r="E104" s="136">
        <v>10000</v>
      </c>
      <c r="F104" s="317">
        <v>740</v>
      </c>
      <c r="G104" s="136">
        <v>10740</v>
      </c>
      <c r="H104" s="136">
        <v>10738.94</v>
      </c>
      <c r="I104" s="131">
        <f t="shared" si="9"/>
        <v>0.99990130353817508</v>
      </c>
    </row>
    <row r="105" spans="1:9" ht="63" customHeight="1" thickBot="1" x14ac:dyDescent="0.3">
      <c r="A105" s="537"/>
      <c r="B105" s="538"/>
      <c r="C105" s="129">
        <v>4360</v>
      </c>
      <c r="D105" s="133" t="s">
        <v>130</v>
      </c>
      <c r="E105" s="136">
        <v>2800</v>
      </c>
      <c r="F105" s="136">
        <v>-668</v>
      </c>
      <c r="G105" s="136">
        <v>2132</v>
      </c>
      <c r="H105" s="136">
        <v>2131.85</v>
      </c>
      <c r="I105" s="131">
        <f t="shared" si="9"/>
        <v>0.99992964352720448</v>
      </c>
    </row>
    <row r="106" spans="1:9" ht="26.25" customHeight="1" thickBot="1" x14ac:dyDescent="0.3">
      <c r="A106" s="537"/>
      <c r="B106" s="538"/>
      <c r="C106" s="129">
        <v>4410</v>
      </c>
      <c r="D106" s="133" t="s">
        <v>135</v>
      </c>
      <c r="E106" s="136">
        <v>5100</v>
      </c>
      <c r="F106" s="216">
        <v>0</v>
      </c>
      <c r="G106" s="136">
        <v>5100</v>
      </c>
      <c r="H106" s="136">
        <v>5094.12</v>
      </c>
      <c r="I106" s="131">
        <f t="shared" si="9"/>
        <v>0.99884705882352942</v>
      </c>
    </row>
    <row r="107" spans="1:9" ht="24.75" customHeight="1" thickBot="1" x14ac:dyDescent="0.3">
      <c r="A107" s="537"/>
      <c r="B107" s="538"/>
      <c r="C107" s="129">
        <v>4430</v>
      </c>
      <c r="D107" s="133" t="s">
        <v>120</v>
      </c>
      <c r="E107" s="136">
        <v>1900</v>
      </c>
      <c r="F107" s="136">
        <v>0</v>
      </c>
      <c r="G107" s="136">
        <v>1900</v>
      </c>
      <c r="H107" s="136">
        <v>1873</v>
      </c>
      <c r="I107" s="131">
        <f t="shared" si="9"/>
        <v>0.98578947368421055</v>
      </c>
    </row>
    <row r="108" spans="1:9" ht="15.75" thickBot="1" x14ac:dyDescent="0.3">
      <c r="A108" s="537"/>
      <c r="B108" s="538"/>
      <c r="C108" s="538">
        <v>4440</v>
      </c>
      <c r="D108" s="544" t="s">
        <v>131</v>
      </c>
      <c r="E108" s="498">
        <v>57036</v>
      </c>
      <c r="F108" s="498">
        <v>0</v>
      </c>
      <c r="G108" s="498">
        <f>E108</f>
        <v>57036</v>
      </c>
      <c r="H108" s="498">
        <v>57036</v>
      </c>
      <c r="I108" s="543">
        <f>H108/G108</f>
        <v>1</v>
      </c>
    </row>
    <row r="109" spans="1:9" ht="15.75" thickBot="1" x14ac:dyDescent="0.3">
      <c r="A109" s="537"/>
      <c r="B109" s="538"/>
      <c r="C109" s="538"/>
      <c r="D109" s="544"/>
      <c r="E109" s="498"/>
      <c r="F109" s="498"/>
      <c r="G109" s="498"/>
      <c r="H109" s="498"/>
      <c r="I109" s="543"/>
    </row>
    <row r="110" spans="1:9" ht="27.75" customHeight="1" thickBot="1" x14ac:dyDescent="0.3">
      <c r="A110" s="537"/>
      <c r="B110" s="129">
        <v>80104</v>
      </c>
      <c r="C110" s="129"/>
      <c r="D110" s="133" t="s">
        <v>63</v>
      </c>
      <c r="E110" s="136">
        <f>E111+E112+E113+E114+E115+E116+E117+E118+E119+E120+E121+E122+E123</f>
        <v>549489</v>
      </c>
      <c r="F110" s="322">
        <v>-6667</v>
      </c>
      <c r="G110" s="136">
        <f>G111+G112+G113+G114+G115+G116+G117+G118+G119+G120+G121+G122+G123</f>
        <v>542822</v>
      </c>
      <c r="H110" s="136">
        <f>+H111+H112+H113+H114+H115+H116+H117+H118+H119+H120+H121+H122+H123</f>
        <v>542621.37000000011</v>
      </c>
      <c r="I110" s="131">
        <f>H110/G110</f>
        <v>0.99963039449395952</v>
      </c>
    </row>
    <row r="111" spans="1:9" ht="36.75" customHeight="1" thickBot="1" x14ac:dyDescent="0.3">
      <c r="A111" s="537"/>
      <c r="B111" s="413"/>
      <c r="C111" s="129">
        <v>3020</v>
      </c>
      <c r="D111" s="133" t="s">
        <v>122</v>
      </c>
      <c r="E111" s="136">
        <v>16926</v>
      </c>
      <c r="F111" s="136">
        <v>0</v>
      </c>
      <c r="G111" s="136">
        <v>16926</v>
      </c>
      <c r="H111" s="136">
        <v>16926</v>
      </c>
      <c r="I111" s="131">
        <f>H111/G111</f>
        <v>1</v>
      </c>
    </row>
    <row r="112" spans="1:9" ht="36.75" customHeight="1" thickBot="1" x14ac:dyDescent="0.3">
      <c r="A112" s="537"/>
      <c r="B112" s="413"/>
      <c r="C112" s="129">
        <v>4010</v>
      </c>
      <c r="D112" s="133" t="s">
        <v>123</v>
      </c>
      <c r="E112" s="136">
        <v>308746</v>
      </c>
      <c r="F112" s="216">
        <v>8051</v>
      </c>
      <c r="G112" s="136">
        <v>316797</v>
      </c>
      <c r="H112" s="136">
        <v>316796.46999999997</v>
      </c>
      <c r="I112" s="131">
        <f t="shared" ref="I112:I124" si="10">H112/G112</f>
        <v>0.9999983270043592</v>
      </c>
    </row>
    <row r="113" spans="1:9" ht="36.75" customHeight="1" thickBot="1" x14ac:dyDescent="0.3">
      <c r="A113" s="537"/>
      <c r="B113" s="413"/>
      <c r="C113" s="129">
        <v>4040</v>
      </c>
      <c r="D113" s="133" t="s">
        <v>124</v>
      </c>
      <c r="E113" s="136">
        <v>24935</v>
      </c>
      <c r="F113" s="136">
        <v>0</v>
      </c>
      <c r="G113" s="136">
        <f t="shared" ref="G113" si="11">E113</f>
        <v>24935</v>
      </c>
      <c r="H113" s="136">
        <v>24934.87</v>
      </c>
      <c r="I113" s="131">
        <f t="shared" si="10"/>
        <v>0.99999478644475637</v>
      </c>
    </row>
    <row r="114" spans="1:9" ht="31.5" customHeight="1" thickBot="1" x14ac:dyDescent="0.3">
      <c r="A114" s="537"/>
      <c r="B114" s="413"/>
      <c r="C114" s="129">
        <v>4110</v>
      </c>
      <c r="D114" s="133" t="s">
        <v>125</v>
      </c>
      <c r="E114" s="136">
        <v>59313</v>
      </c>
      <c r="F114" s="322">
        <v>-2789</v>
      </c>
      <c r="G114" s="136">
        <v>56524</v>
      </c>
      <c r="H114" s="136">
        <v>56523.65</v>
      </c>
      <c r="I114" s="131">
        <f t="shared" si="10"/>
        <v>0.99999380793999015</v>
      </c>
    </row>
    <row r="115" spans="1:9" ht="23.25" customHeight="1" thickBot="1" x14ac:dyDescent="0.3">
      <c r="A115" s="537"/>
      <c r="B115" s="413"/>
      <c r="C115" s="129">
        <v>4120</v>
      </c>
      <c r="D115" s="133" t="s">
        <v>126</v>
      </c>
      <c r="E115" s="136">
        <v>8454</v>
      </c>
      <c r="F115" s="136">
        <v>-625</v>
      </c>
      <c r="G115" s="136">
        <v>7829</v>
      </c>
      <c r="H115" s="136">
        <v>7828.14</v>
      </c>
      <c r="I115" s="131">
        <f t="shared" si="10"/>
        <v>0.99989015199897824</v>
      </c>
    </row>
    <row r="116" spans="1:9" ht="23.25" customHeight="1" thickBot="1" x14ac:dyDescent="0.3">
      <c r="A116" s="537"/>
      <c r="B116" s="413"/>
      <c r="C116" s="129">
        <v>4210</v>
      </c>
      <c r="D116" s="133" t="s">
        <v>116</v>
      </c>
      <c r="E116" s="136">
        <v>55000</v>
      </c>
      <c r="F116" s="136">
        <v>-9914</v>
      </c>
      <c r="G116" s="136">
        <v>45086</v>
      </c>
      <c r="H116" s="136">
        <v>44905.95</v>
      </c>
      <c r="I116" s="131">
        <f t="shared" si="10"/>
        <v>0.99600652087122377</v>
      </c>
    </row>
    <row r="117" spans="1:9" ht="24" customHeight="1" thickBot="1" x14ac:dyDescent="0.3">
      <c r="A117" s="537"/>
      <c r="B117" s="413"/>
      <c r="C117" s="129">
        <v>4220</v>
      </c>
      <c r="D117" s="133" t="s">
        <v>146</v>
      </c>
      <c r="E117" s="136">
        <v>45000</v>
      </c>
      <c r="F117" s="136">
        <v>-7400</v>
      </c>
      <c r="G117" s="136">
        <v>37600</v>
      </c>
      <c r="H117" s="136">
        <v>37584.97</v>
      </c>
      <c r="I117" s="131">
        <f t="shared" si="10"/>
        <v>0.99960026595744689</v>
      </c>
    </row>
    <row r="118" spans="1:9" ht="22.5" customHeight="1" thickBot="1" x14ac:dyDescent="0.3">
      <c r="A118" s="537"/>
      <c r="B118" s="413"/>
      <c r="C118" s="129">
        <v>4260</v>
      </c>
      <c r="D118" s="133" t="s">
        <v>128</v>
      </c>
      <c r="E118" s="136">
        <v>10000</v>
      </c>
      <c r="F118" s="136">
        <v>-1758</v>
      </c>
      <c r="G118" s="136">
        <v>8242</v>
      </c>
      <c r="H118" s="136">
        <v>8241.76</v>
      </c>
      <c r="I118" s="131">
        <f t="shared" si="10"/>
        <v>0.99997088085416164</v>
      </c>
    </row>
    <row r="119" spans="1:9" ht="22.5" customHeight="1" thickBot="1" x14ac:dyDescent="0.3">
      <c r="A119" s="537"/>
      <c r="B119" s="413"/>
      <c r="C119" s="129">
        <v>4280</v>
      </c>
      <c r="D119" s="133" t="s">
        <v>129</v>
      </c>
      <c r="E119" s="136">
        <v>500</v>
      </c>
      <c r="F119" s="136">
        <v>0</v>
      </c>
      <c r="G119" s="136">
        <v>500</v>
      </c>
      <c r="H119" s="136">
        <v>500</v>
      </c>
      <c r="I119" s="131">
        <f t="shared" si="10"/>
        <v>1</v>
      </c>
    </row>
    <row r="120" spans="1:9" ht="23.25" customHeight="1" thickBot="1" x14ac:dyDescent="0.3">
      <c r="A120" s="537"/>
      <c r="B120" s="413"/>
      <c r="C120" s="129">
        <v>4300</v>
      </c>
      <c r="D120" s="133" t="s">
        <v>118</v>
      </c>
      <c r="E120" s="136">
        <v>6200</v>
      </c>
      <c r="F120" s="317">
        <v>8000</v>
      </c>
      <c r="G120" s="136">
        <v>14200</v>
      </c>
      <c r="H120" s="136">
        <v>14199.65</v>
      </c>
      <c r="I120" s="246">
        <f t="shared" si="10"/>
        <v>0.99997535211267607</v>
      </c>
    </row>
    <row r="121" spans="1:9" ht="63.75" customHeight="1" thickBot="1" x14ac:dyDescent="0.3">
      <c r="A121" s="537"/>
      <c r="B121" s="413"/>
      <c r="C121" s="129">
        <v>4360</v>
      </c>
      <c r="D121" s="133" t="s">
        <v>130</v>
      </c>
      <c r="E121" s="136">
        <v>1200</v>
      </c>
      <c r="F121" s="136">
        <v>-232</v>
      </c>
      <c r="G121" s="136">
        <v>968</v>
      </c>
      <c r="H121" s="136">
        <v>967.67</v>
      </c>
      <c r="I121" s="131">
        <f t="shared" si="10"/>
        <v>0.99965909090909089</v>
      </c>
    </row>
    <row r="122" spans="1:9" ht="27.75" customHeight="1" thickBot="1" x14ac:dyDescent="0.3">
      <c r="A122" s="537"/>
      <c r="B122" s="413"/>
      <c r="C122" s="129">
        <v>4410</v>
      </c>
      <c r="D122" s="133" t="s">
        <v>135</v>
      </c>
      <c r="E122" s="136">
        <v>200</v>
      </c>
      <c r="F122" s="136">
        <v>0</v>
      </c>
      <c r="G122" s="136">
        <v>200</v>
      </c>
      <c r="H122" s="136">
        <v>197.24</v>
      </c>
      <c r="I122" s="131">
        <f t="shared" si="10"/>
        <v>0.98620000000000008</v>
      </c>
    </row>
    <row r="123" spans="1:9" ht="32.25" customHeight="1" thickBot="1" x14ac:dyDescent="0.3">
      <c r="A123" s="537"/>
      <c r="B123" s="414"/>
      <c r="C123" s="129">
        <v>4440</v>
      </c>
      <c r="D123" s="133" t="s">
        <v>131</v>
      </c>
      <c r="E123" s="136">
        <v>13015</v>
      </c>
      <c r="F123" s="136">
        <v>0</v>
      </c>
      <c r="G123" s="136">
        <f>E123</f>
        <v>13015</v>
      </c>
      <c r="H123" s="136">
        <v>13015</v>
      </c>
      <c r="I123" s="131">
        <f t="shared" si="10"/>
        <v>1</v>
      </c>
    </row>
    <row r="124" spans="1:9" ht="21.75" customHeight="1" thickBot="1" x14ac:dyDescent="0.3">
      <c r="A124" s="537"/>
      <c r="B124" s="129">
        <v>80110</v>
      </c>
      <c r="C124" s="129"/>
      <c r="D124" s="133" t="s">
        <v>12</v>
      </c>
      <c r="E124" s="136">
        <f>E125+E127+E128+E129+E130+E131+E132+E134+E135+E136+E137+E138+E139+E140</f>
        <v>1435956</v>
      </c>
      <c r="F124" s="136">
        <v>-42454</v>
      </c>
      <c r="G124" s="136">
        <v>1393502</v>
      </c>
      <c r="H124" s="136">
        <v>1393401.56</v>
      </c>
      <c r="I124" s="131">
        <f t="shared" si="10"/>
        <v>0.99992792260075702</v>
      </c>
    </row>
    <row r="125" spans="1:9" ht="15.75" thickBot="1" x14ac:dyDescent="0.3">
      <c r="A125" s="537"/>
      <c r="B125" s="538"/>
      <c r="C125" s="538">
        <v>3020</v>
      </c>
      <c r="D125" s="544" t="s">
        <v>122</v>
      </c>
      <c r="E125" s="498">
        <v>71728</v>
      </c>
      <c r="F125" s="498">
        <v>0</v>
      </c>
      <c r="G125" s="498">
        <f>E125</f>
        <v>71728</v>
      </c>
      <c r="H125" s="498">
        <v>71727.460000000006</v>
      </c>
      <c r="I125" s="543">
        <f>H125/G125</f>
        <v>0.99999247155922377</v>
      </c>
    </row>
    <row r="126" spans="1:9" ht="15.75" thickBot="1" x14ac:dyDescent="0.3">
      <c r="A126" s="537"/>
      <c r="B126" s="538"/>
      <c r="C126" s="538"/>
      <c r="D126" s="544"/>
      <c r="E126" s="498"/>
      <c r="F126" s="498"/>
      <c r="G126" s="498"/>
      <c r="H126" s="498"/>
      <c r="I126" s="543"/>
    </row>
    <row r="127" spans="1:9" ht="27.75" customHeight="1" thickBot="1" x14ac:dyDescent="0.3">
      <c r="A127" s="537"/>
      <c r="B127" s="538"/>
      <c r="C127" s="129">
        <v>3240</v>
      </c>
      <c r="D127" s="133" t="s">
        <v>144</v>
      </c>
      <c r="E127" s="136">
        <v>500</v>
      </c>
      <c r="F127" s="244">
        <v>250</v>
      </c>
      <c r="G127" s="136">
        <f>E127+F127</f>
        <v>750</v>
      </c>
      <c r="H127" s="136">
        <v>750</v>
      </c>
      <c r="I127" s="131">
        <f>H127/G127</f>
        <v>1</v>
      </c>
    </row>
    <row r="128" spans="1:9" ht="32.25" customHeight="1" thickBot="1" x14ac:dyDescent="0.3">
      <c r="A128" s="537"/>
      <c r="B128" s="538"/>
      <c r="C128" s="129">
        <v>4010</v>
      </c>
      <c r="D128" s="133" t="s">
        <v>123</v>
      </c>
      <c r="E128" s="136">
        <v>912170</v>
      </c>
      <c r="F128" s="136">
        <v>-22600</v>
      </c>
      <c r="G128" s="136">
        <v>889570</v>
      </c>
      <c r="H128" s="136">
        <v>889569.9</v>
      </c>
      <c r="I128" s="131">
        <f t="shared" ref="I128:I132" si="12">H128/G128</f>
        <v>0.99999988758613712</v>
      </c>
    </row>
    <row r="129" spans="1:9" ht="33.75" customHeight="1" thickBot="1" x14ac:dyDescent="0.3">
      <c r="A129" s="537"/>
      <c r="B129" s="538"/>
      <c r="C129" s="129">
        <v>4040</v>
      </c>
      <c r="D129" s="133" t="s">
        <v>124</v>
      </c>
      <c r="E129" s="136">
        <v>75860</v>
      </c>
      <c r="F129" s="136">
        <v>0</v>
      </c>
      <c r="G129" s="136">
        <f>E129</f>
        <v>75860</v>
      </c>
      <c r="H129" s="136">
        <v>75856.23</v>
      </c>
      <c r="I129" s="131">
        <f t="shared" si="12"/>
        <v>0.99995030319008693</v>
      </c>
    </row>
    <row r="130" spans="1:9" ht="33" customHeight="1" thickBot="1" x14ac:dyDescent="0.3">
      <c r="A130" s="537"/>
      <c r="B130" s="538"/>
      <c r="C130" s="129">
        <v>4110</v>
      </c>
      <c r="D130" s="133" t="s">
        <v>125</v>
      </c>
      <c r="E130" s="136">
        <v>179118</v>
      </c>
      <c r="F130" s="136">
        <v>-11298</v>
      </c>
      <c r="G130" s="136">
        <v>167820</v>
      </c>
      <c r="H130" s="136">
        <v>167819.06</v>
      </c>
      <c r="I130" s="131">
        <f t="shared" si="12"/>
        <v>0.99999439876057683</v>
      </c>
    </row>
    <row r="131" spans="1:9" ht="24.75" customHeight="1" thickBot="1" x14ac:dyDescent="0.3">
      <c r="A131" s="537"/>
      <c r="B131" s="538"/>
      <c r="C131" s="129">
        <v>4120</v>
      </c>
      <c r="D131" s="133" t="s">
        <v>126</v>
      </c>
      <c r="E131" s="136">
        <v>23241</v>
      </c>
      <c r="F131" s="136">
        <v>-6410</v>
      </c>
      <c r="G131" s="136">
        <f>E131+F131</f>
        <v>16831</v>
      </c>
      <c r="H131" s="136">
        <v>16830.73</v>
      </c>
      <c r="I131" s="131">
        <f>H131/G131</f>
        <v>0.99998395817241992</v>
      </c>
    </row>
    <row r="132" spans="1:9" ht="20.25" customHeight="1" thickBot="1" x14ac:dyDescent="0.3">
      <c r="A132" s="537"/>
      <c r="B132" s="538"/>
      <c r="C132" s="129">
        <v>4210</v>
      </c>
      <c r="D132" s="133" t="s">
        <v>116</v>
      </c>
      <c r="E132" s="136">
        <v>90000</v>
      </c>
      <c r="F132" s="216">
        <v>0</v>
      </c>
      <c r="G132" s="136">
        <f>E132</f>
        <v>90000</v>
      </c>
      <c r="H132" s="136">
        <v>89984.6</v>
      </c>
      <c r="I132" s="131">
        <f t="shared" si="12"/>
        <v>0.99982888888888899</v>
      </c>
    </row>
    <row r="133" spans="1:9" ht="30.75" customHeight="1" thickBot="1" x14ac:dyDescent="0.3">
      <c r="A133" s="537"/>
      <c r="B133" s="538"/>
      <c r="C133" s="314">
        <v>4240</v>
      </c>
      <c r="D133" s="316" t="s">
        <v>217</v>
      </c>
      <c r="E133" s="312">
        <v>0</v>
      </c>
      <c r="F133" s="313">
        <v>64</v>
      </c>
      <c r="G133" s="312">
        <v>64</v>
      </c>
      <c r="H133" s="312">
        <v>136.9</v>
      </c>
      <c r="I133" s="315">
        <v>2.1391</v>
      </c>
    </row>
    <row r="134" spans="1:9" ht="21.75" customHeight="1" thickBot="1" x14ac:dyDescent="0.3">
      <c r="A134" s="537"/>
      <c r="B134" s="538"/>
      <c r="C134" s="129">
        <v>4260</v>
      </c>
      <c r="D134" s="133" t="s">
        <v>128</v>
      </c>
      <c r="E134" s="136">
        <v>16000</v>
      </c>
      <c r="F134" s="136">
        <v>-1482</v>
      </c>
      <c r="G134" s="136">
        <v>14518</v>
      </c>
      <c r="H134" s="136">
        <v>14517.89</v>
      </c>
      <c r="I134" s="131">
        <f>H134/G134</f>
        <v>0.99999242319878767</v>
      </c>
    </row>
    <row r="135" spans="1:9" ht="21" customHeight="1" thickBot="1" x14ac:dyDescent="0.3">
      <c r="A135" s="537"/>
      <c r="B135" s="538"/>
      <c r="C135" s="129">
        <v>4280</v>
      </c>
      <c r="D135" s="133" t="s">
        <v>129</v>
      </c>
      <c r="E135" s="136">
        <v>1500</v>
      </c>
      <c r="F135" s="136">
        <v>-770</v>
      </c>
      <c r="G135" s="136">
        <v>730</v>
      </c>
      <c r="H135" s="136">
        <v>730</v>
      </c>
      <c r="I135" s="131">
        <f>H135/G135</f>
        <v>1</v>
      </c>
    </row>
    <row r="136" spans="1:9" ht="19.5" customHeight="1" thickBot="1" x14ac:dyDescent="0.3">
      <c r="A136" s="537"/>
      <c r="B136" s="538"/>
      <c r="C136" s="129">
        <v>4300</v>
      </c>
      <c r="D136" s="133" t="s">
        <v>118</v>
      </c>
      <c r="E136" s="136">
        <v>11000</v>
      </c>
      <c r="F136" s="216">
        <v>170</v>
      </c>
      <c r="G136" s="136">
        <v>11170</v>
      </c>
      <c r="H136" s="136">
        <v>11169.92</v>
      </c>
      <c r="I136" s="131">
        <f t="shared" ref="I136" si="13">H136/G136</f>
        <v>0.99999283795881821</v>
      </c>
    </row>
    <row r="137" spans="1:9" ht="64.5" customHeight="1" thickBot="1" x14ac:dyDescent="0.3">
      <c r="A137" s="537"/>
      <c r="B137" s="538"/>
      <c r="C137" s="129">
        <v>4360</v>
      </c>
      <c r="D137" s="133" t="s">
        <v>130</v>
      </c>
      <c r="E137" s="136">
        <v>3600</v>
      </c>
      <c r="F137" s="136">
        <v>-378</v>
      </c>
      <c r="G137" s="136">
        <v>3222</v>
      </c>
      <c r="H137" s="136">
        <v>3221.96</v>
      </c>
      <c r="I137" s="131">
        <f>H137/G137</f>
        <v>0.99998758535071386</v>
      </c>
    </row>
    <row r="138" spans="1:9" ht="24.75" customHeight="1" thickBot="1" x14ac:dyDescent="0.3">
      <c r="A138" s="537"/>
      <c r="B138" s="538"/>
      <c r="C138" s="129">
        <v>4410</v>
      </c>
      <c r="D138" s="133" t="s">
        <v>135</v>
      </c>
      <c r="E138" s="136">
        <v>2500</v>
      </c>
      <c r="F138" s="136">
        <v>0</v>
      </c>
      <c r="G138" s="136">
        <v>2500</v>
      </c>
      <c r="H138" s="136">
        <v>2347.91</v>
      </c>
      <c r="I138" s="131">
        <f t="shared" ref="I138:I139" si="14">H138/G138</f>
        <v>0.93916399999999989</v>
      </c>
    </row>
    <row r="139" spans="1:9" ht="21.75" customHeight="1" thickBot="1" x14ac:dyDescent="0.3">
      <c r="A139" s="537"/>
      <c r="B139" s="538"/>
      <c r="C139" s="129">
        <v>4430</v>
      </c>
      <c r="D139" s="133" t="s">
        <v>120</v>
      </c>
      <c r="E139" s="136">
        <v>1800</v>
      </c>
      <c r="F139" s="136">
        <v>0</v>
      </c>
      <c r="G139" s="136">
        <v>1800</v>
      </c>
      <c r="H139" s="136">
        <v>1800</v>
      </c>
      <c r="I139" s="131">
        <f t="shared" si="14"/>
        <v>1</v>
      </c>
    </row>
    <row r="140" spans="1:9" ht="15.75" thickBot="1" x14ac:dyDescent="0.3">
      <c r="A140" s="537"/>
      <c r="B140" s="538"/>
      <c r="C140" s="538">
        <v>4440</v>
      </c>
      <c r="D140" s="544" t="s">
        <v>131</v>
      </c>
      <c r="E140" s="498">
        <v>46939</v>
      </c>
      <c r="F140" s="498">
        <v>0</v>
      </c>
      <c r="G140" s="498">
        <f>E140</f>
        <v>46939</v>
      </c>
      <c r="H140" s="498">
        <v>46939</v>
      </c>
      <c r="I140" s="543">
        <f>H140/G140</f>
        <v>1</v>
      </c>
    </row>
    <row r="141" spans="1:9" ht="15.75" thickBot="1" x14ac:dyDescent="0.3">
      <c r="A141" s="537"/>
      <c r="B141" s="538"/>
      <c r="C141" s="538"/>
      <c r="D141" s="544"/>
      <c r="E141" s="498"/>
      <c r="F141" s="498"/>
      <c r="G141" s="498"/>
      <c r="H141" s="498"/>
      <c r="I141" s="543"/>
    </row>
    <row r="142" spans="1:9" ht="19.5" customHeight="1" thickBot="1" x14ac:dyDescent="0.3">
      <c r="A142" s="537"/>
      <c r="B142" s="129">
        <v>80113</v>
      </c>
      <c r="C142" s="129"/>
      <c r="D142" s="133" t="s">
        <v>147</v>
      </c>
      <c r="E142" s="136">
        <f>E143</f>
        <v>173900</v>
      </c>
      <c r="F142" s="136">
        <f>F143</f>
        <v>-9692.5400000000009</v>
      </c>
      <c r="G142" s="136">
        <f>G143</f>
        <v>164207.46</v>
      </c>
      <c r="H142" s="136">
        <f>H143</f>
        <v>151074.87</v>
      </c>
      <c r="I142" s="131">
        <f t="shared" ref="I142:I212" si="15">H142/G142</f>
        <v>0.92002440084025416</v>
      </c>
    </row>
    <row r="143" spans="1:9" ht="18.75" customHeight="1" thickBot="1" x14ac:dyDescent="0.3">
      <c r="A143" s="537"/>
      <c r="B143" s="245"/>
      <c r="C143" s="129">
        <v>4300</v>
      </c>
      <c r="D143" s="133" t="s">
        <v>118</v>
      </c>
      <c r="E143" s="136">
        <v>173900</v>
      </c>
      <c r="F143" s="322">
        <v>-9692.5400000000009</v>
      </c>
      <c r="G143" s="136">
        <v>164207.46</v>
      </c>
      <c r="H143" s="136">
        <v>151074.87</v>
      </c>
      <c r="I143" s="131">
        <f t="shared" si="15"/>
        <v>0.92002440084025416</v>
      </c>
    </row>
    <row r="144" spans="1:9" ht="31.5" customHeight="1" thickBot="1" x14ac:dyDescent="0.3">
      <c r="A144" s="537"/>
      <c r="B144" s="129">
        <v>80146</v>
      </c>
      <c r="C144" s="129"/>
      <c r="D144" s="133" t="s">
        <v>149</v>
      </c>
      <c r="E144" s="136">
        <f>E145</f>
        <v>17584</v>
      </c>
      <c r="F144" s="136">
        <f>F145</f>
        <v>-7163</v>
      </c>
      <c r="G144" s="136">
        <f>G145</f>
        <v>10421</v>
      </c>
      <c r="H144" s="136">
        <f>H145</f>
        <v>10420.379999999999</v>
      </c>
      <c r="I144" s="131">
        <f t="shared" si="15"/>
        <v>0.99994050475002394</v>
      </c>
    </row>
    <row r="145" spans="1:9" ht="21" customHeight="1" thickBot="1" x14ac:dyDescent="0.3">
      <c r="A145" s="537"/>
      <c r="B145" s="129"/>
      <c r="C145" s="129">
        <v>4300</v>
      </c>
      <c r="D145" s="133" t="s">
        <v>118</v>
      </c>
      <c r="E145" s="136">
        <v>17584</v>
      </c>
      <c r="F145" s="136">
        <v>-7163</v>
      </c>
      <c r="G145" s="136">
        <v>10421</v>
      </c>
      <c r="H145" s="136">
        <v>10420.379999999999</v>
      </c>
      <c r="I145" s="131">
        <f t="shared" si="15"/>
        <v>0.99994050475002394</v>
      </c>
    </row>
    <row r="146" spans="1:9" ht="118.5" customHeight="1" thickBot="1" x14ac:dyDescent="0.3">
      <c r="A146" s="537"/>
      <c r="B146" s="203">
        <v>80149</v>
      </c>
      <c r="C146" s="203"/>
      <c r="D146" s="206" t="s">
        <v>213</v>
      </c>
      <c r="E146" s="204">
        <f>E147+E148+E149</f>
        <v>32036</v>
      </c>
      <c r="F146" s="207">
        <v>21136</v>
      </c>
      <c r="G146" s="204">
        <f>G147+G148+G149</f>
        <v>53172</v>
      </c>
      <c r="H146" s="204">
        <f>H147+H148+H149</f>
        <v>53170.17</v>
      </c>
      <c r="I146" s="205">
        <f t="shared" si="15"/>
        <v>0.99996558338975394</v>
      </c>
    </row>
    <row r="147" spans="1:9" ht="21" customHeight="1" thickBot="1" x14ac:dyDescent="0.3">
      <c r="A147" s="537"/>
      <c r="B147" s="203"/>
      <c r="C147" s="203">
        <v>4010</v>
      </c>
      <c r="D147" s="206" t="s">
        <v>123</v>
      </c>
      <c r="E147" s="204">
        <v>26777</v>
      </c>
      <c r="F147" s="207">
        <v>19350</v>
      </c>
      <c r="G147" s="204">
        <v>46127</v>
      </c>
      <c r="H147" s="204">
        <v>46125.25</v>
      </c>
      <c r="I147" s="205">
        <f t="shared" si="15"/>
        <v>0.99996206126563614</v>
      </c>
    </row>
    <row r="148" spans="1:9" ht="21" customHeight="1" thickBot="1" x14ac:dyDescent="0.3">
      <c r="A148" s="537"/>
      <c r="B148" s="203"/>
      <c r="C148" s="203">
        <v>4110</v>
      </c>
      <c r="D148" s="206" t="s">
        <v>125</v>
      </c>
      <c r="E148" s="204">
        <v>4603</v>
      </c>
      <c r="F148" s="207">
        <v>1564</v>
      </c>
      <c r="G148" s="204">
        <v>6167</v>
      </c>
      <c r="H148" s="204">
        <v>6166.97</v>
      </c>
      <c r="I148" s="205">
        <f t="shared" si="15"/>
        <v>0.9999951353980866</v>
      </c>
    </row>
    <row r="149" spans="1:9" ht="21" customHeight="1" thickBot="1" x14ac:dyDescent="0.3">
      <c r="A149" s="537"/>
      <c r="B149" s="203"/>
      <c r="C149" s="203">
        <v>4120</v>
      </c>
      <c r="D149" s="206" t="s">
        <v>126</v>
      </c>
      <c r="E149" s="204">
        <v>656</v>
      </c>
      <c r="F149" s="207">
        <v>222</v>
      </c>
      <c r="G149" s="204">
        <v>878</v>
      </c>
      <c r="H149" s="204">
        <v>877.95</v>
      </c>
      <c r="I149" s="205">
        <f t="shared" si="15"/>
        <v>0.99994305239179959</v>
      </c>
    </row>
    <row r="150" spans="1:9" ht="120" customHeight="1" thickBot="1" x14ac:dyDescent="0.3">
      <c r="A150" s="537"/>
      <c r="B150" s="129">
        <v>80150</v>
      </c>
      <c r="C150" s="129"/>
      <c r="D150" s="133" t="s">
        <v>194</v>
      </c>
      <c r="E150" s="136">
        <f>E151+E152+E153+E154+E155+E156</f>
        <v>248491</v>
      </c>
      <c r="F150" s="138">
        <v>27360</v>
      </c>
      <c r="G150" s="136">
        <f>G151+G152+G153+G154+G155+G156</f>
        <v>275851</v>
      </c>
      <c r="H150" s="136">
        <f>H151+H152+H153+H154+H155+H156</f>
        <v>275759.27999999997</v>
      </c>
      <c r="I150" s="131">
        <f t="shared" si="15"/>
        <v>0.99966750165850393</v>
      </c>
    </row>
    <row r="151" spans="1:9" ht="31.5" customHeight="1" thickBot="1" x14ac:dyDescent="0.3">
      <c r="A151" s="537"/>
      <c r="B151" s="412"/>
      <c r="C151" s="129">
        <v>4010</v>
      </c>
      <c r="D151" s="133" t="s">
        <v>123</v>
      </c>
      <c r="E151" s="136">
        <v>203520</v>
      </c>
      <c r="F151" s="138">
        <v>27885</v>
      </c>
      <c r="G151" s="136">
        <v>231405</v>
      </c>
      <c r="H151" s="136">
        <v>231404.34</v>
      </c>
      <c r="I151" s="246">
        <f t="shared" si="15"/>
        <v>0.99999714785765215</v>
      </c>
    </row>
    <row r="152" spans="1:9" ht="16.5" thickBot="1" x14ac:dyDescent="0.3">
      <c r="A152" s="537"/>
      <c r="B152" s="413"/>
      <c r="C152" s="129">
        <v>4110</v>
      </c>
      <c r="D152" s="133" t="s">
        <v>195</v>
      </c>
      <c r="E152" s="136">
        <v>34985</v>
      </c>
      <c r="F152" s="138">
        <v>0</v>
      </c>
      <c r="G152" s="136">
        <f t="shared" ref="G152:G155" si="16">E152</f>
        <v>34985</v>
      </c>
      <c r="H152" s="136">
        <v>34984.199999999997</v>
      </c>
      <c r="I152" s="246">
        <f t="shared" si="15"/>
        <v>0.9999771330570244</v>
      </c>
    </row>
    <row r="153" spans="1:9" ht="21" customHeight="1" thickBot="1" x14ac:dyDescent="0.3">
      <c r="A153" s="537"/>
      <c r="B153" s="413"/>
      <c r="C153" s="129">
        <v>4120</v>
      </c>
      <c r="D153" s="133" t="s">
        <v>126</v>
      </c>
      <c r="E153" s="136">
        <v>4986</v>
      </c>
      <c r="F153" s="138">
        <v>0</v>
      </c>
      <c r="G153" s="136">
        <f t="shared" si="16"/>
        <v>4986</v>
      </c>
      <c r="H153" s="136">
        <v>4985.3500000000004</v>
      </c>
      <c r="I153" s="246">
        <f t="shared" si="15"/>
        <v>0.99986963497793835</v>
      </c>
    </row>
    <row r="154" spans="1:9" ht="20.25" customHeight="1" thickBot="1" x14ac:dyDescent="0.3">
      <c r="A154" s="537"/>
      <c r="B154" s="413"/>
      <c r="C154" s="129">
        <v>4210</v>
      </c>
      <c r="D154" s="133" t="s">
        <v>116</v>
      </c>
      <c r="E154" s="136">
        <v>2000</v>
      </c>
      <c r="F154" s="138">
        <v>0</v>
      </c>
      <c r="G154" s="136">
        <f t="shared" si="16"/>
        <v>2000</v>
      </c>
      <c r="H154" s="136">
        <v>1950.26</v>
      </c>
      <c r="I154" s="246">
        <f>H154/G154</f>
        <v>0.97512999999999994</v>
      </c>
    </row>
    <row r="155" spans="1:9" ht="30" customHeight="1" thickBot="1" x14ac:dyDescent="0.3">
      <c r="A155" s="537"/>
      <c r="B155" s="413"/>
      <c r="C155" s="245">
        <v>4240</v>
      </c>
      <c r="D155" s="247" t="s">
        <v>217</v>
      </c>
      <c r="E155" s="249">
        <v>2000</v>
      </c>
      <c r="F155" s="244">
        <v>0</v>
      </c>
      <c r="G155" s="249">
        <f t="shared" si="16"/>
        <v>2000</v>
      </c>
      <c r="H155" s="249">
        <v>1960.95</v>
      </c>
      <c r="I155" s="246">
        <f>H155/G155</f>
        <v>0.98047499999999999</v>
      </c>
    </row>
    <row r="156" spans="1:9" ht="25.5" customHeight="1" thickBot="1" x14ac:dyDescent="0.3">
      <c r="A156" s="537"/>
      <c r="B156" s="414"/>
      <c r="C156" s="129">
        <v>4260</v>
      </c>
      <c r="D156" s="133" t="s">
        <v>128</v>
      </c>
      <c r="E156" s="136">
        <v>1000</v>
      </c>
      <c r="F156" s="322">
        <v>-525</v>
      </c>
      <c r="G156" s="136">
        <v>475</v>
      </c>
      <c r="H156" s="136">
        <v>474.18</v>
      </c>
      <c r="I156" s="246">
        <f>H156/G156</f>
        <v>0.99827368421052631</v>
      </c>
    </row>
    <row r="157" spans="1:9" ht="26.25" customHeight="1" thickBot="1" x14ac:dyDescent="0.3">
      <c r="A157" s="537"/>
      <c r="B157" s="129">
        <v>80195</v>
      </c>
      <c r="C157" s="129"/>
      <c r="D157" s="133" t="s">
        <v>15</v>
      </c>
      <c r="E157" s="136">
        <f>E159</f>
        <v>29727</v>
      </c>
      <c r="F157" s="216">
        <v>400</v>
      </c>
      <c r="G157" s="136">
        <v>30127</v>
      </c>
      <c r="H157" s="136">
        <v>30127</v>
      </c>
      <c r="I157" s="131">
        <f t="shared" si="15"/>
        <v>1</v>
      </c>
    </row>
    <row r="158" spans="1:9" ht="26.25" customHeight="1" thickBot="1" x14ac:dyDescent="0.3">
      <c r="A158" s="537"/>
      <c r="B158" s="314"/>
      <c r="C158" s="314">
        <v>4170</v>
      </c>
      <c r="D158" s="316" t="s">
        <v>127</v>
      </c>
      <c r="E158" s="312">
        <v>0</v>
      </c>
      <c r="F158" s="313">
        <v>400</v>
      </c>
      <c r="G158" s="312">
        <v>400</v>
      </c>
      <c r="H158" s="312">
        <v>400</v>
      </c>
      <c r="I158" s="315">
        <v>1</v>
      </c>
    </row>
    <row r="159" spans="1:9" ht="35.25" customHeight="1" thickBot="1" x14ac:dyDescent="0.3">
      <c r="A159" s="537"/>
      <c r="B159" s="129"/>
      <c r="C159" s="129">
        <v>4440</v>
      </c>
      <c r="D159" s="133" t="s">
        <v>150</v>
      </c>
      <c r="E159" s="136">
        <v>29727</v>
      </c>
      <c r="F159" s="136">
        <v>0</v>
      </c>
      <c r="G159" s="136">
        <v>29727</v>
      </c>
      <c r="H159" s="136">
        <v>29727</v>
      </c>
      <c r="I159" s="131">
        <f t="shared" si="15"/>
        <v>1</v>
      </c>
    </row>
    <row r="160" spans="1:9" ht="23.25" customHeight="1" thickBot="1" x14ac:dyDescent="0.3">
      <c r="A160" s="125">
        <v>851</v>
      </c>
      <c r="B160" s="125"/>
      <c r="C160" s="125"/>
      <c r="D160" s="130" t="s">
        <v>151</v>
      </c>
      <c r="E160" s="132">
        <f>E161+E165+E168</f>
        <v>59100</v>
      </c>
      <c r="F160" s="134">
        <f>F161+F165+F168</f>
        <v>37441.449999999997</v>
      </c>
      <c r="G160" s="132">
        <f>G161+G165+G168</f>
        <v>96541.45</v>
      </c>
      <c r="H160" s="132">
        <f>H161+H165+H168</f>
        <v>52053.4</v>
      </c>
      <c r="I160" s="135">
        <f t="shared" si="15"/>
        <v>0.53918187472841983</v>
      </c>
    </row>
    <row r="161" spans="1:9" ht="22.5" customHeight="1" thickBot="1" x14ac:dyDescent="0.3">
      <c r="A161" s="537"/>
      <c r="B161" s="129">
        <v>85121</v>
      </c>
      <c r="C161" s="129"/>
      <c r="D161" s="133" t="s">
        <v>152</v>
      </c>
      <c r="E161" s="136">
        <f>+E162+E163+E164</f>
        <v>14000</v>
      </c>
      <c r="F161" s="317">
        <f>F162+F163+F164</f>
        <v>6771</v>
      </c>
      <c r="G161" s="136">
        <f>G162+G163+G164</f>
        <v>20771</v>
      </c>
      <c r="H161" s="136">
        <f>H162+H163+H164</f>
        <v>20235.990000000002</v>
      </c>
      <c r="I161" s="131">
        <f t="shared" si="15"/>
        <v>0.97424245342063465</v>
      </c>
    </row>
    <row r="162" spans="1:9" ht="21" customHeight="1" thickBot="1" x14ac:dyDescent="0.3">
      <c r="A162" s="537"/>
      <c r="B162" s="538"/>
      <c r="C162" s="129">
        <v>4210</v>
      </c>
      <c r="D162" s="133" t="s">
        <v>116</v>
      </c>
      <c r="E162" s="136">
        <v>8000</v>
      </c>
      <c r="F162" s="317">
        <v>6700</v>
      </c>
      <c r="G162" s="136">
        <v>14700</v>
      </c>
      <c r="H162" s="136">
        <v>14665.43</v>
      </c>
      <c r="I162" s="131">
        <f t="shared" si="15"/>
        <v>0.99764829931972787</v>
      </c>
    </row>
    <row r="163" spans="1:9" ht="22.5" customHeight="1" thickBot="1" x14ac:dyDescent="0.3">
      <c r="A163" s="537"/>
      <c r="B163" s="538"/>
      <c r="C163" s="129">
        <v>4260</v>
      </c>
      <c r="D163" s="133" t="s">
        <v>128</v>
      </c>
      <c r="E163" s="136">
        <v>5000</v>
      </c>
      <c r="F163" s="317">
        <v>71</v>
      </c>
      <c r="G163" s="136">
        <v>5071</v>
      </c>
      <c r="H163" s="136">
        <v>5070.5600000000004</v>
      </c>
      <c r="I163" s="131">
        <f t="shared" si="15"/>
        <v>0.99991323210412153</v>
      </c>
    </row>
    <row r="164" spans="1:9" ht="24.75" customHeight="1" thickBot="1" x14ac:dyDescent="0.3">
      <c r="A164" s="537"/>
      <c r="B164" s="538"/>
      <c r="C164" s="129">
        <v>4300</v>
      </c>
      <c r="D164" s="133" t="s">
        <v>118</v>
      </c>
      <c r="E164" s="136">
        <v>1000</v>
      </c>
      <c r="F164" s="136">
        <v>0</v>
      </c>
      <c r="G164" s="136">
        <v>1000</v>
      </c>
      <c r="H164" s="136">
        <v>500</v>
      </c>
      <c r="I164" s="131">
        <f t="shared" si="15"/>
        <v>0.5</v>
      </c>
    </row>
    <row r="165" spans="1:9" ht="22.5" customHeight="1" thickBot="1" x14ac:dyDescent="0.3">
      <c r="A165" s="537"/>
      <c r="B165" s="129">
        <v>85153</v>
      </c>
      <c r="C165" s="129"/>
      <c r="D165" s="133" t="s">
        <v>153</v>
      </c>
      <c r="E165" s="136">
        <f>E166+E167</f>
        <v>3000</v>
      </c>
      <c r="F165" s="136">
        <f>F166+F167</f>
        <v>0</v>
      </c>
      <c r="G165" s="136">
        <f>G166+G167</f>
        <v>3000</v>
      </c>
      <c r="H165" s="136">
        <f>H166+H167</f>
        <v>1230</v>
      </c>
      <c r="I165" s="131">
        <f t="shared" si="15"/>
        <v>0.41</v>
      </c>
    </row>
    <row r="166" spans="1:9" ht="22.5" customHeight="1" thickBot="1" x14ac:dyDescent="0.3">
      <c r="A166" s="537"/>
      <c r="B166" s="538"/>
      <c r="C166" s="129">
        <v>4170</v>
      </c>
      <c r="D166" s="133" t="s">
        <v>127</v>
      </c>
      <c r="E166" s="136">
        <v>1000</v>
      </c>
      <c r="F166" s="136">
        <v>0</v>
      </c>
      <c r="G166" s="136">
        <v>1000</v>
      </c>
      <c r="H166" s="136">
        <v>0</v>
      </c>
      <c r="I166" s="131">
        <f t="shared" si="15"/>
        <v>0</v>
      </c>
    </row>
    <row r="167" spans="1:9" ht="29.25" customHeight="1" thickBot="1" x14ac:dyDescent="0.3">
      <c r="A167" s="537"/>
      <c r="B167" s="538"/>
      <c r="C167" s="129">
        <v>4240</v>
      </c>
      <c r="D167" s="133" t="s">
        <v>145</v>
      </c>
      <c r="E167" s="136">
        <v>2000</v>
      </c>
      <c r="F167" s="136">
        <v>0</v>
      </c>
      <c r="G167" s="136">
        <v>2000</v>
      </c>
      <c r="H167" s="136">
        <v>1230</v>
      </c>
      <c r="I167" s="131">
        <f t="shared" si="15"/>
        <v>0.61499999999999999</v>
      </c>
    </row>
    <row r="168" spans="1:9" ht="24" customHeight="1" thickBot="1" x14ac:dyDescent="0.3">
      <c r="A168" s="537"/>
      <c r="B168" s="129">
        <v>85154</v>
      </c>
      <c r="C168" s="129"/>
      <c r="D168" s="133" t="s">
        <v>154</v>
      </c>
      <c r="E168" s="136">
        <f>E169+E170+E171+E172+E173+E174</f>
        <v>42100</v>
      </c>
      <c r="F168" s="138">
        <f>F169+F170+F171+F172+F173+F174</f>
        <v>30670.45</v>
      </c>
      <c r="G168" s="136">
        <f>G169+G170+G171+G172+G173+G174</f>
        <v>72770.45</v>
      </c>
      <c r="H168" s="136">
        <f>H169+H170+H171+H172+H173+H174</f>
        <v>30587.41</v>
      </c>
      <c r="I168" s="131">
        <f t="shared" si="15"/>
        <v>0.42032734440971575</v>
      </c>
    </row>
    <row r="169" spans="1:9" ht="30" customHeight="1" thickBot="1" x14ac:dyDescent="0.3">
      <c r="A169" s="537"/>
      <c r="B169" s="538"/>
      <c r="C169" s="129">
        <v>4110</v>
      </c>
      <c r="D169" s="133" t="s">
        <v>148</v>
      </c>
      <c r="E169" s="136">
        <v>1000</v>
      </c>
      <c r="F169" s="136">
        <v>0</v>
      </c>
      <c r="G169" s="136">
        <v>1000</v>
      </c>
      <c r="H169" s="136">
        <v>0</v>
      </c>
      <c r="I169" s="131">
        <f t="shared" si="15"/>
        <v>0</v>
      </c>
    </row>
    <row r="170" spans="1:9" ht="23.25" customHeight="1" thickBot="1" x14ac:dyDescent="0.3">
      <c r="A170" s="537"/>
      <c r="B170" s="538"/>
      <c r="C170" s="129">
        <v>4120</v>
      </c>
      <c r="D170" s="133" t="s">
        <v>126</v>
      </c>
      <c r="E170" s="136">
        <v>500</v>
      </c>
      <c r="F170" s="136">
        <v>0</v>
      </c>
      <c r="G170" s="136">
        <v>500</v>
      </c>
      <c r="H170" s="136">
        <v>0</v>
      </c>
      <c r="I170" s="131">
        <f t="shared" si="15"/>
        <v>0</v>
      </c>
    </row>
    <row r="171" spans="1:9" ht="21" customHeight="1" thickBot="1" x14ac:dyDescent="0.3">
      <c r="A171" s="537"/>
      <c r="B171" s="538"/>
      <c r="C171" s="129">
        <v>4170</v>
      </c>
      <c r="D171" s="133" t="s">
        <v>127</v>
      </c>
      <c r="E171" s="136">
        <v>20100</v>
      </c>
      <c r="F171" s="136">
        <v>0</v>
      </c>
      <c r="G171" s="136">
        <f>E171</f>
        <v>20100</v>
      </c>
      <c r="H171" s="136">
        <v>15390</v>
      </c>
      <c r="I171" s="131">
        <f t="shared" si="15"/>
        <v>0.76567164179104474</v>
      </c>
    </row>
    <row r="172" spans="1:9" ht="22.5" customHeight="1" thickBot="1" x14ac:dyDescent="0.3">
      <c r="A172" s="537"/>
      <c r="B172" s="538"/>
      <c r="C172" s="129">
        <v>4210</v>
      </c>
      <c r="D172" s="133" t="s">
        <v>116</v>
      </c>
      <c r="E172" s="136">
        <v>13800</v>
      </c>
      <c r="F172" s="138">
        <v>30670.45</v>
      </c>
      <c r="G172" s="136">
        <f>E172+F172</f>
        <v>44470.45</v>
      </c>
      <c r="H172" s="136">
        <v>9307.41</v>
      </c>
      <c r="I172" s="131">
        <f t="shared" si="15"/>
        <v>0.20929426169512566</v>
      </c>
    </row>
    <row r="173" spans="1:9" ht="18.75" customHeight="1" thickBot="1" x14ac:dyDescent="0.3">
      <c r="A173" s="537"/>
      <c r="B173" s="538"/>
      <c r="C173" s="129">
        <v>4300</v>
      </c>
      <c r="D173" s="133" t="s">
        <v>118</v>
      </c>
      <c r="E173" s="136">
        <v>6000</v>
      </c>
      <c r="F173" s="216">
        <v>0</v>
      </c>
      <c r="G173" s="136">
        <f>E173</f>
        <v>6000</v>
      </c>
      <c r="H173" s="136">
        <v>5545</v>
      </c>
      <c r="I173" s="131">
        <f t="shared" si="15"/>
        <v>0.92416666666666669</v>
      </c>
    </row>
    <row r="174" spans="1:9" ht="21" customHeight="1" thickBot="1" x14ac:dyDescent="0.3">
      <c r="A174" s="537"/>
      <c r="B174" s="538"/>
      <c r="C174" s="129">
        <v>4430</v>
      </c>
      <c r="D174" s="133" t="s">
        <v>120</v>
      </c>
      <c r="E174" s="136">
        <v>700</v>
      </c>
      <c r="F174" s="138">
        <v>0</v>
      </c>
      <c r="G174" s="136">
        <f>E174</f>
        <v>700</v>
      </c>
      <c r="H174" s="136">
        <v>345</v>
      </c>
      <c r="I174" s="131">
        <f t="shared" si="15"/>
        <v>0.49285714285714288</v>
      </c>
    </row>
    <row r="175" spans="1:9" ht="25.5" customHeight="1" thickBot="1" x14ac:dyDescent="0.3">
      <c r="A175" s="125">
        <v>852</v>
      </c>
      <c r="B175" s="129"/>
      <c r="C175" s="129"/>
      <c r="D175" s="130" t="s">
        <v>22</v>
      </c>
      <c r="E175" s="132">
        <f>E176+E178+E180+E184+E186+E188+E190+E192+E194+E208+E214</f>
        <v>818930</v>
      </c>
      <c r="F175" s="342">
        <v>24312</v>
      </c>
      <c r="G175" s="132">
        <v>843242</v>
      </c>
      <c r="H175" s="132">
        <v>752792.21</v>
      </c>
      <c r="I175" s="135">
        <f t="shared" si="15"/>
        <v>0.89273566781540759</v>
      </c>
    </row>
    <row r="176" spans="1:9" ht="25.5" customHeight="1" thickBot="1" x14ac:dyDescent="0.3">
      <c r="A176" s="376"/>
      <c r="B176" s="203">
        <v>85202</v>
      </c>
      <c r="C176" s="203"/>
      <c r="D176" s="206" t="s">
        <v>214</v>
      </c>
      <c r="E176" s="204">
        <f>E177</f>
        <v>108600</v>
      </c>
      <c r="F176" s="207">
        <v>1000</v>
      </c>
      <c r="G176" s="204">
        <v>109600</v>
      </c>
      <c r="H176" s="204">
        <f>H177</f>
        <v>109061.69</v>
      </c>
      <c r="I176" s="246">
        <f t="shared" si="15"/>
        <v>0.99508841240875912</v>
      </c>
    </row>
    <row r="177" spans="1:9" ht="25.5" customHeight="1" thickBot="1" x14ac:dyDescent="0.3">
      <c r="A177" s="377"/>
      <c r="B177" s="203"/>
      <c r="C177" s="203">
        <v>4300</v>
      </c>
      <c r="D177" s="206" t="s">
        <v>215</v>
      </c>
      <c r="E177" s="204">
        <v>108600</v>
      </c>
      <c r="F177" s="207">
        <v>1000</v>
      </c>
      <c r="G177" s="204">
        <v>109600</v>
      </c>
      <c r="H177" s="204">
        <v>109061.69</v>
      </c>
      <c r="I177" s="246">
        <f t="shared" si="15"/>
        <v>0.99508841240875912</v>
      </c>
    </row>
    <row r="178" spans="1:9" ht="20.25" customHeight="1" thickBot="1" x14ac:dyDescent="0.3">
      <c r="A178" s="377"/>
      <c r="B178" s="129">
        <v>85204</v>
      </c>
      <c r="C178" s="129"/>
      <c r="D178" s="133" t="s">
        <v>176</v>
      </c>
      <c r="E178" s="136">
        <f>E179</f>
        <v>14000</v>
      </c>
      <c r="F178" s="216">
        <v>2000</v>
      </c>
      <c r="G178" s="136">
        <v>16000</v>
      </c>
      <c r="H178" s="136">
        <v>15864.04</v>
      </c>
      <c r="I178" s="131">
        <f t="shared" si="15"/>
        <v>0.99150250000000006</v>
      </c>
    </row>
    <row r="179" spans="1:9" ht="21.75" customHeight="1" thickBot="1" x14ac:dyDescent="0.3">
      <c r="A179" s="377"/>
      <c r="B179" s="129"/>
      <c r="C179" s="129">
        <v>4300</v>
      </c>
      <c r="D179" s="133" t="s">
        <v>118</v>
      </c>
      <c r="E179" s="136">
        <v>14000</v>
      </c>
      <c r="F179" s="216">
        <v>2000</v>
      </c>
      <c r="G179" s="136">
        <v>16000</v>
      </c>
      <c r="H179" s="136">
        <v>15864.04</v>
      </c>
      <c r="I179" s="131">
        <f t="shared" si="15"/>
        <v>0.99150250000000006</v>
      </c>
    </row>
    <row r="180" spans="1:9" ht="19.5" customHeight="1" thickBot="1" x14ac:dyDescent="0.3">
      <c r="A180" s="377"/>
      <c r="B180" s="129">
        <v>85206</v>
      </c>
      <c r="C180" s="129"/>
      <c r="D180" s="133" t="s">
        <v>66</v>
      </c>
      <c r="E180" s="136">
        <f>E181+E182+E183</f>
        <v>28923</v>
      </c>
      <c r="F180" s="216">
        <f>F181+F182+F183</f>
        <v>9723</v>
      </c>
      <c r="G180" s="136">
        <f>G181+G182+G183</f>
        <v>38646</v>
      </c>
      <c r="H180" s="136">
        <f>H181+H182+H183</f>
        <v>28922.400000000001</v>
      </c>
      <c r="I180" s="131">
        <f t="shared" si="15"/>
        <v>0.74839310666045644</v>
      </c>
    </row>
    <row r="181" spans="1:9" ht="30" customHeight="1" thickBot="1" x14ac:dyDescent="0.3">
      <c r="A181" s="377"/>
      <c r="B181" s="538"/>
      <c r="C181" s="129">
        <v>4110</v>
      </c>
      <c r="D181" s="133" t="s">
        <v>148</v>
      </c>
      <c r="E181" s="136">
        <v>4335</v>
      </c>
      <c r="F181" s="136">
        <v>0</v>
      </c>
      <c r="G181" s="136">
        <f>E181</f>
        <v>4335</v>
      </c>
      <c r="H181" s="136">
        <v>4334.3999999999996</v>
      </c>
      <c r="I181" s="131">
        <f t="shared" si="15"/>
        <v>0.99986159169550159</v>
      </c>
    </row>
    <row r="182" spans="1:9" ht="25.5" customHeight="1" thickBot="1" x14ac:dyDescent="0.3">
      <c r="A182" s="377"/>
      <c r="B182" s="538"/>
      <c r="C182" s="129">
        <v>4120</v>
      </c>
      <c r="D182" s="133" t="s">
        <v>126</v>
      </c>
      <c r="E182" s="136">
        <v>588</v>
      </c>
      <c r="F182" s="136">
        <v>0</v>
      </c>
      <c r="G182" s="136">
        <f>E182</f>
        <v>588</v>
      </c>
      <c r="H182" s="136">
        <v>588</v>
      </c>
      <c r="I182" s="131">
        <f t="shared" si="15"/>
        <v>1</v>
      </c>
    </row>
    <row r="183" spans="1:9" ht="12.75" customHeight="1" thickBot="1" x14ac:dyDescent="0.3">
      <c r="A183" s="377"/>
      <c r="B183" s="538"/>
      <c r="C183" s="129">
        <v>4170</v>
      </c>
      <c r="D183" s="133" t="s">
        <v>155</v>
      </c>
      <c r="E183" s="136">
        <v>24000</v>
      </c>
      <c r="F183" s="216">
        <v>9723</v>
      </c>
      <c r="G183" s="136">
        <v>33723</v>
      </c>
      <c r="H183" s="136">
        <v>24000</v>
      </c>
      <c r="I183" s="131">
        <v>0.71160000000000001</v>
      </c>
    </row>
    <row r="184" spans="1:9" ht="96.75" customHeight="1" thickBot="1" x14ac:dyDescent="0.3">
      <c r="A184" s="377"/>
      <c r="B184" s="129">
        <v>85212</v>
      </c>
      <c r="C184" s="129"/>
      <c r="D184" s="133" t="s">
        <v>23</v>
      </c>
      <c r="E184" s="136">
        <v>2000</v>
      </c>
      <c r="F184" s="136">
        <f>F185</f>
        <v>0</v>
      </c>
      <c r="G184" s="136">
        <v>2000</v>
      </c>
      <c r="H184" s="136">
        <f>H185</f>
        <v>549.79999999999995</v>
      </c>
      <c r="I184" s="131">
        <f t="shared" si="15"/>
        <v>0.27489999999999998</v>
      </c>
    </row>
    <row r="185" spans="1:9" ht="21.75" customHeight="1" thickBot="1" x14ac:dyDescent="0.3">
      <c r="A185" s="377"/>
      <c r="B185" s="129"/>
      <c r="C185" s="129">
        <v>4300</v>
      </c>
      <c r="D185" s="133" t="s">
        <v>118</v>
      </c>
      <c r="E185" s="136">
        <v>2000</v>
      </c>
      <c r="F185" s="136">
        <v>0</v>
      </c>
      <c r="G185" s="136">
        <v>2000</v>
      </c>
      <c r="H185" s="136">
        <v>549.79999999999995</v>
      </c>
      <c r="I185" s="131">
        <f t="shared" si="15"/>
        <v>0.27489999999999998</v>
      </c>
    </row>
    <row r="186" spans="1:9" ht="114" customHeight="1" thickBot="1" x14ac:dyDescent="0.3">
      <c r="A186" s="377"/>
      <c r="B186" s="129">
        <v>85213</v>
      </c>
      <c r="C186" s="129"/>
      <c r="D186" s="133" t="s">
        <v>156</v>
      </c>
      <c r="E186" s="136">
        <f>E187</f>
        <v>21250</v>
      </c>
      <c r="F186" s="322">
        <f>F187</f>
        <v>-2059</v>
      </c>
      <c r="G186" s="136">
        <f>G187</f>
        <v>19191</v>
      </c>
      <c r="H186" s="136">
        <f>H187</f>
        <v>16074.7</v>
      </c>
      <c r="I186" s="131">
        <f t="shared" si="15"/>
        <v>0.83761659111041642</v>
      </c>
    </row>
    <row r="187" spans="1:9" ht="32.25" customHeight="1" thickBot="1" x14ac:dyDescent="0.3">
      <c r="A187" s="377"/>
      <c r="B187" s="133"/>
      <c r="C187" s="129">
        <v>4130</v>
      </c>
      <c r="D187" s="133" t="s">
        <v>157</v>
      </c>
      <c r="E187" s="136">
        <v>21250</v>
      </c>
      <c r="F187" s="322">
        <v>-2059</v>
      </c>
      <c r="G187" s="136">
        <v>19191</v>
      </c>
      <c r="H187" s="136">
        <v>16074.7</v>
      </c>
      <c r="I187" s="131">
        <f t="shared" si="15"/>
        <v>0.83761659111041642</v>
      </c>
    </row>
    <row r="188" spans="1:9" ht="50.25" customHeight="1" thickBot="1" x14ac:dyDescent="0.3">
      <c r="A188" s="377"/>
      <c r="B188" s="129">
        <v>85214</v>
      </c>
      <c r="C188" s="129"/>
      <c r="D188" s="133" t="s">
        <v>69</v>
      </c>
      <c r="E188" s="136">
        <f>E189</f>
        <v>51000</v>
      </c>
      <c r="F188" s="136">
        <v>-10250</v>
      </c>
      <c r="G188" s="136">
        <f>G189</f>
        <v>40750</v>
      </c>
      <c r="H188" s="136">
        <f>H189</f>
        <v>21959.96</v>
      </c>
      <c r="I188" s="131">
        <f t="shared" si="15"/>
        <v>0.53889472392638038</v>
      </c>
    </row>
    <row r="189" spans="1:9" ht="27" customHeight="1" thickBot="1" x14ac:dyDescent="0.3">
      <c r="A189" s="377"/>
      <c r="B189" s="129"/>
      <c r="C189" s="129">
        <v>3110</v>
      </c>
      <c r="D189" s="133" t="s">
        <v>158</v>
      </c>
      <c r="E189" s="136">
        <v>51000</v>
      </c>
      <c r="F189" s="136">
        <v>-10250</v>
      </c>
      <c r="G189" s="136">
        <v>40750</v>
      </c>
      <c r="H189" s="136">
        <v>21959.96</v>
      </c>
      <c r="I189" s="131">
        <f t="shared" si="15"/>
        <v>0.53889472392638038</v>
      </c>
    </row>
    <row r="190" spans="1:9" ht="25.5" customHeight="1" thickBot="1" x14ac:dyDescent="0.3">
      <c r="A190" s="377"/>
      <c r="B190" s="129">
        <v>85215</v>
      </c>
      <c r="C190" s="129"/>
      <c r="D190" s="133" t="s">
        <v>159</v>
      </c>
      <c r="E190" s="136">
        <f>E191</f>
        <v>30000</v>
      </c>
      <c r="F190" s="136">
        <f>F191</f>
        <v>-15000</v>
      </c>
      <c r="G190" s="136">
        <f>G191</f>
        <v>15000</v>
      </c>
      <c r="H190" s="136">
        <f>H191</f>
        <v>12359.46</v>
      </c>
      <c r="I190" s="131">
        <f t="shared" si="15"/>
        <v>0.82396399999999992</v>
      </c>
    </row>
    <row r="191" spans="1:9" ht="26.25" customHeight="1" thickBot="1" x14ac:dyDescent="0.3">
      <c r="A191" s="377"/>
      <c r="B191" s="129"/>
      <c r="C191" s="129">
        <v>3110</v>
      </c>
      <c r="D191" s="133" t="s">
        <v>158</v>
      </c>
      <c r="E191" s="136">
        <v>30000</v>
      </c>
      <c r="F191" s="136">
        <v>-15000</v>
      </c>
      <c r="G191" s="136">
        <f>F191+E191</f>
        <v>15000</v>
      </c>
      <c r="H191" s="136">
        <v>12359.46</v>
      </c>
      <c r="I191" s="131">
        <f t="shared" si="15"/>
        <v>0.82396399999999992</v>
      </c>
    </row>
    <row r="192" spans="1:9" ht="24.75" customHeight="1" thickBot="1" x14ac:dyDescent="0.3">
      <c r="A192" s="377"/>
      <c r="B192" s="129">
        <v>85216</v>
      </c>
      <c r="C192" s="129"/>
      <c r="D192" s="133" t="s">
        <v>70</v>
      </c>
      <c r="E192" s="136">
        <f>E193</f>
        <v>175000</v>
      </c>
      <c r="F192" s="216">
        <f>F193</f>
        <v>42487</v>
      </c>
      <c r="G192" s="136">
        <f>G193</f>
        <v>217487</v>
      </c>
      <c r="H192" s="136">
        <f>H193</f>
        <v>183681.17</v>
      </c>
      <c r="I192" s="131">
        <f t="shared" si="15"/>
        <v>0.84456160598104724</v>
      </c>
    </row>
    <row r="193" spans="1:9" ht="25.5" customHeight="1" thickBot="1" x14ac:dyDescent="0.3">
      <c r="A193" s="377"/>
      <c r="B193" s="129"/>
      <c r="C193" s="129">
        <v>3110</v>
      </c>
      <c r="D193" s="133" t="s">
        <v>158</v>
      </c>
      <c r="E193" s="136">
        <v>175000</v>
      </c>
      <c r="F193" s="216">
        <v>42487</v>
      </c>
      <c r="G193" s="136">
        <v>217487</v>
      </c>
      <c r="H193" s="136">
        <v>183681.17</v>
      </c>
      <c r="I193" s="131">
        <f t="shared" si="15"/>
        <v>0.84456160598104724</v>
      </c>
    </row>
    <row r="194" spans="1:9" ht="24.75" customHeight="1" thickBot="1" x14ac:dyDescent="0.3">
      <c r="A194" s="377"/>
      <c r="B194" s="129">
        <v>85219</v>
      </c>
      <c r="C194" s="129"/>
      <c r="D194" s="133" t="s">
        <v>71</v>
      </c>
      <c r="E194" s="136">
        <f>E195+E196+E197+E198+E199+E200+E201+E202+E203+E204+E205+E206</f>
        <v>239471</v>
      </c>
      <c r="F194" s="317">
        <f>F195+F196+F197+F198+F199+F200+F201+F202+F203+F204+F205+F206+F207</f>
        <v>19311</v>
      </c>
      <c r="G194" s="136">
        <f>G195+G196+G197+G198+G199+G200+G201+G202+G203+G204+G205+G206+G207</f>
        <v>258782</v>
      </c>
      <c r="H194" s="136">
        <f>H195+H196+H197+H198+H199+H200+H201+H202+H203+H204+H205+H206+H207</f>
        <v>242772.93</v>
      </c>
      <c r="I194" s="131">
        <f t="shared" si="15"/>
        <v>0.93813684877618997</v>
      </c>
    </row>
    <row r="195" spans="1:9" ht="35.25" customHeight="1" thickBot="1" x14ac:dyDescent="0.3">
      <c r="A195" s="377"/>
      <c r="B195" s="412"/>
      <c r="C195" s="129">
        <v>4010</v>
      </c>
      <c r="D195" s="133" t="s">
        <v>123</v>
      </c>
      <c r="E195" s="136">
        <v>163082</v>
      </c>
      <c r="F195" s="138">
        <v>7931</v>
      </c>
      <c r="G195" s="136">
        <v>171013</v>
      </c>
      <c r="H195" s="136">
        <v>165965.45000000001</v>
      </c>
      <c r="I195" s="246">
        <f t="shared" si="15"/>
        <v>0.97048440761813437</v>
      </c>
    </row>
    <row r="196" spans="1:9" ht="30.75" customHeight="1" thickBot="1" x14ac:dyDescent="0.3">
      <c r="A196" s="377"/>
      <c r="B196" s="413"/>
      <c r="C196" s="129">
        <v>4040</v>
      </c>
      <c r="D196" s="133" t="s">
        <v>124</v>
      </c>
      <c r="E196" s="136">
        <v>13928</v>
      </c>
      <c r="F196" s="136">
        <v>-1000</v>
      </c>
      <c r="G196" s="136">
        <f>E196+F196</f>
        <v>12928</v>
      </c>
      <c r="H196" s="136">
        <v>10530.84</v>
      </c>
      <c r="I196" s="246">
        <f t="shared" si="15"/>
        <v>0.81457611386138618</v>
      </c>
    </row>
    <row r="197" spans="1:9" ht="32.25" customHeight="1" thickBot="1" x14ac:dyDescent="0.3">
      <c r="A197" s="377"/>
      <c r="B197" s="413"/>
      <c r="C197" s="129">
        <v>4110</v>
      </c>
      <c r="D197" s="133" t="s">
        <v>125</v>
      </c>
      <c r="E197" s="136">
        <v>36064</v>
      </c>
      <c r="F197" s="138">
        <v>0</v>
      </c>
      <c r="G197" s="136">
        <f>E197</f>
        <v>36064</v>
      </c>
      <c r="H197" s="136">
        <v>31099.91</v>
      </c>
      <c r="I197" s="246">
        <f t="shared" si="15"/>
        <v>0.86235331632653056</v>
      </c>
    </row>
    <row r="198" spans="1:9" ht="23.25" customHeight="1" thickBot="1" x14ac:dyDescent="0.3">
      <c r="A198" s="377"/>
      <c r="B198" s="413"/>
      <c r="C198" s="129">
        <v>4120</v>
      </c>
      <c r="D198" s="133" t="s">
        <v>126</v>
      </c>
      <c r="E198" s="136">
        <v>4892</v>
      </c>
      <c r="F198" s="138">
        <v>0</v>
      </c>
      <c r="G198" s="136">
        <f>E198</f>
        <v>4892</v>
      </c>
      <c r="H198" s="136">
        <v>3912.86</v>
      </c>
      <c r="I198" s="246">
        <f t="shared" si="15"/>
        <v>0.79984873262469336</v>
      </c>
    </row>
    <row r="199" spans="1:9" ht="21" customHeight="1" thickBot="1" x14ac:dyDescent="0.3">
      <c r="A199" s="377"/>
      <c r="B199" s="413"/>
      <c r="C199" s="129">
        <v>4210</v>
      </c>
      <c r="D199" s="133" t="s">
        <v>116</v>
      </c>
      <c r="E199" s="136">
        <v>5000</v>
      </c>
      <c r="F199" s="216">
        <v>2000</v>
      </c>
      <c r="G199" s="136">
        <v>7000</v>
      </c>
      <c r="H199" s="136">
        <v>6510.02</v>
      </c>
      <c r="I199" s="246">
        <f t="shared" si="15"/>
        <v>0.93000285714285724</v>
      </c>
    </row>
    <row r="200" spans="1:9" ht="23.25" customHeight="1" thickBot="1" x14ac:dyDescent="0.3">
      <c r="A200" s="377"/>
      <c r="B200" s="413"/>
      <c r="C200" s="129">
        <v>4260</v>
      </c>
      <c r="D200" s="133" t="s">
        <v>128</v>
      </c>
      <c r="E200" s="136">
        <v>500</v>
      </c>
      <c r="F200" s="341">
        <v>250</v>
      </c>
      <c r="G200" s="136">
        <v>750</v>
      </c>
      <c r="H200" s="136">
        <v>737.66</v>
      </c>
      <c r="I200" s="131">
        <f t="shared" si="15"/>
        <v>0.98354666666666657</v>
      </c>
    </row>
    <row r="201" spans="1:9" ht="22.5" customHeight="1" thickBot="1" x14ac:dyDescent="0.3">
      <c r="A201" s="377"/>
      <c r="B201" s="413"/>
      <c r="C201" s="129">
        <v>4270</v>
      </c>
      <c r="D201" s="133" t="s">
        <v>117</v>
      </c>
      <c r="E201" s="136">
        <v>500</v>
      </c>
      <c r="F201" s="136">
        <v>0</v>
      </c>
      <c r="G201" s="136">
        <v>500</v>
      </c>
      <c r="H201" s="136">
        <v>0</v>
      </c>
      <c r="I201" s="131">
        <f t="shared" si="15"/>
        <v>0</v>
      </c>
    </row>
    <row r="202" spans="1:9" ht="22.5" customHeight="1" thickBot="1" x14ac:dyDescent="0.3">
      <c r="A202" s="377"/>
      <c r="B202" s="413"/>
      <c r="C202" s="129">
        <v>4300</v>
      </c>
      <c r="D202" s="133" t="s">
        <v>118</v>
      </c>
      <c r="E202" s="136">
        <v>7000</v>
      </c>
      <c r="F202" s="317">
        <v>7500</v>
      </c>
      <c r="G202" s="136">
        <v>14500</v>
      </c>
      <c r="H202" s="136">
        <v>13506.95</v>
      </c>
      <c r="I202" s="131">
        <f t="shared" si="15"/>
        <v>0.93151379310344828</v>
      </c>
    </row>
    <row r="203" spans="1:9" ht="61.5" customHeight="1" thickBot="1" x14ac:dyDescent="0.3">
      <c r="A203" s="377"/>
      <c r="B203" s="413"/>
      <c r="C203" s="129">
        <v>4360</v>
      </c>
      <c r="D203" s="133" t="s">
        <v>130</v>
      </c>
      <c r="E203" s="136">
        <v>1000</v>
      </c>
      <c r="F203" s="216">
        <v>1400</v>
      </c>
      <c r="G203" s="136">
        <f>E203+F203</f>
        <v>2400</v>
      </c>
      <c r="H203" s="136">
        <v>2329.3000000000002</v>
      </c>
      <c r="I203" s="131">
        <f t="shared" si="15"/>
        <v>0.97054166666666675</v>
      </c>
    </row>
    <row r="204" spans="1:9" ht="24" customHeight="1" thickBot="1" x14ac:dyDescent="0.3">
      <c r="A204" s="377"/>
      <c r="B204" s="413"/>
      <c r="C204" s="129">
        <v>4410</v>
      </c>
      <c r="D204" s="133" t="s">
        <v>135</v>
      </c>
      <c r="E204" s="136">
        <v>2000</v>
      </c>
      <c r="F204" s="138">
        <v>0</v>
      </c>
      <c r="G204" s="136">
        <f>E204</f>
        <v>2000</v>
      </c>
      <c r="H204" s="136">
        <v>1559.94</v>
      </c>
      <c r="I204" s="131">
        <f t="shared" si="15"/>
        <v>0.77997000000000005</v>
      </c>
    </row>
    <row r="205" spans="1:9" ht="23.25" customHeight="1" thickBot="1" x14ac:dyDescent="0.3">
      <c r="A205" s="377"/>
      <c r="B205" s="413"/>
      <c r="C205" s="129">
        <v>4430</v>
      </c>
      <c r="D205" s="133" t="s">
        <v>120</v>
      </c>
      <c r="E205" s="136">
        <v>400</v>
      </c>
      <c r="F205" s="136">
        <v>0</v>
      </c>
      <c r="G205" s="136">
        <v>400</v>
      </c>
      <c r="H205" s="136">
        <v>285</v>
      </c>
      <c r="I205" s="131">
        <f t="shared" si="15"/>
        <v>0.71250000000000002</v>
      </c>
    </row>
    <row r="206" spans="1:9" ht="29.25" customHeight="1" thickBot="1" x14ac:dyDescent="0.3">
      <c r="A206" s="377"/>
      <c r="B206" s="413"/>
      <c r="C206" s="129">
        <v>4440</v>
      </c>
      <c r="D206" s="133" t="s">
        <v>160</v>
      </c>
      <c r="E206" s="136">
        <v>5105</v>
      </c>
      <c r="F206" s="207">
        <v>730</v>
      </c>
      <c r="G206" s="136">
        <v>5835</v>
      </c>
      <c r="H206" s="136">
        <v>5835</v>
      </c>
      <c r="I206" s="131">
        <f t="shared" si="15"/>
        <v>1</v>
      </c>
    </row>
    <row r="207" spans="1:9" ht="50.25" customHeight="1" thickBot="1" x14ac:dyDescent="0.3">
      <c r="A207" s="377"/>
      <c r="B207" s="414"/>
      <c r="C207" s="245">
        <v>4600</v>
      </c>
      <c r="D207" s="247" t="s">
        <v>235</v>
      </c>
      <c r="E207" s="249">
        <v>0</v>
      </c>
      <c r="F207" s="244">
        <v>500</v>
      </c>
      <c r="G207" s="249">
        <f>F207</f>
        <v>500</v>
      </c>
      <c r="H207" s="249">
        <v>500</v>
      </c>
      <c r="I207" s="246">
        <f t="shared" si="15"/>
        <v>1</v>
      </c>
    </row>
    <row r="208" spans="1:9" ht="33.75" customHeight="1" thickBot="1" x14ac:dyDescent="0.3">
      <c r="A208" s="377"/>
      <c r="B208" s="129">
        <v>85228</v>
      </c>
      <c r="C208" s="129"/>
      <c r="D208" s="133" t="s">
        <v>72</v>
      </c>
      <c r="E208" s="136">
        <f>E209+E210+E211+E212+E213</f>
        <v>30016</v>
      </c>
      <c r="F208" s="207">
        <f>F209+F210+F211+F212+F213</f>
        <v>0</v>
      </c>
      <c r="G208" s="136">
        <f>G209+G210+G211+G212+G213</f>
        <v>30016</v>
      </c>
      <c r="H208" s="136">
        <f>H209+H210+H211+H212+H213</f>
        <v>26503.46</v>
      </c>
      <c r="I208" s="131">
        <f t="shared" si="15"/>
        <v>0.88297774520255856</v>
      </c>
    </row>
    <row r="209" spans="1:9" ht="30.75" customHeight="1" thickBot="1" x14ac:dyDescent="0.3">
      <c r="A209" s="377"/>
      <c r="B209" s="538"/>
      <c r="C209" s="129">
        <v>4010</v>
      </c>
      <c r="D209" s="133" t="s">
        <v>123</v>
      </c>
      <c r="E209" s="136">
        <v>22352</v>
      </c>
      <c r="F209" s="207">
        <v>0</v>
      </c>
      <c r="G209" s="136">
        <f>E209</f>
        <v>22352</v>
      </c>
      <c r="H209" s="136">
        <v>19455.259999999998</v>
      </c>
      <c r="I209" s="131">
        <f t="shared" si="15"/>
        <v>0.87040354330708658</v>
      </c>
    </row>
    <row r="210" spans="1:9" ht="30" customHeight="1" thickBot="1" x14ac:dyDescent="0.3">
      <c r="A210" s="377"/>
      <c r="B210" s="538"/>
      <c r="C210" s="129">
        <v>4040</v>
      </c>
      <c r="D210" s="133" t="s">
        <v>124</v>
      </c>
      <c r="E210" s="136">
        <v>1776</v>
      </c>
      <c r="F210" s="136">
        <v>0</v>
      </c>
      <c r="G210" s="136">
        <f>E210</f>
        <v>1776</v>
      </c>
      <c r="H210" s="136">
        <v>1759.11</v>
      </c>
      <c r="I210" s="246">
        <f t="shared" si="15"/>
        <v>0.99048986486486479</v>
      </c>
    </row>
    <row r="211" spans="1:9" ht="31.5" customHeight="1" thickBot="1" x14ac:dyDescent="0.3">
      <c r="A211" s="377"/>
      <c r="B211" s="538"/>
      <c r="C211" s="129">
        <v>4110</v>
      </c>
      <c r="D211" s="133" t="s">
        <v>125</v>
      </c>
      <c r="E211" s="136">
        <v>4358</v>
      </c>
      <c r="F211" s="207">
        <v>0</v>
      </c>
      <c r="G211" s="136">
        <f>E211</f>
        <v>4358</v>
      </c>
      <c r="H211" s="136">
        <v>3831.35</v>
      </c>
      <c r="I211" s="131">
        <f t="shared" si="15"/>
        <v>0.87915328132170723</v>
      </c>
    </row>
    <row r="212" spans="1:9" ht="24.75" customHeight="1" thickBot="1" x14ac:dyDescent="0.3">
      <c r="A212" s="377"/>
      <c r="B212" s="538"/>
      <c r="C212" s="129">
        <v>4120</v>
      </c>
      <c r="D212" s="133" t="s">
        <v>126</v>
      </c>
      <c r="E212" s="136">
        <v>592</v>
      </c>
      <c r="F212" s="216">
        <v>0</v>
      </c>
      <c r="G212" s="136">
        <f>E212</f>
        <v>592</v>
      </c>
      <c r="H212" s="136">
        <v>519.74</v>
      </c>
      <c r="I212" s="131">
        <f t="shared" si="15"/>
        <v>0.87793918918918923</v>
      </c>
    </row>
    <row r="213" spans="1:9" ht="31.5" customHeight="1" thickBot="1" x14ac:dyDescent="0.3">
      <c r="A213" s="377"/>
      <c r="B213" s="538"/>
      <c r="C213" s="129">
        <v>4440</v>
      </c>
      <c r="D213" s="133" t="s">
        <v>131</v>
      </c>
      <c r="E213" s="136">
        <v>938</v>
      </c>
      <c r="F213" s="136">
        <v>0</v>
      </c>
      <c r="G213" s="136">
        <v>938</v>
      </c>
      <c r="H213" s="136">
        <v>938</v>
      </c>
      <c r="I213" s="131">
        <f t="shared" ref="I213:I251" si="17">H213/G213</f>
        <v>1</v>
      </c>
    </row>
    <row r="214" spans="1:9" ht="24" customHeight="1" thickBot="1" x14ac:dyDescent="0.3">
      <c r="A214" s="377"/>
      <c r="B214" s="129">
        <v>85295</v>
      </c>
      <c r="C214" s="129"/>
      <c r="D214" s="133" t="s">
        <v>15</v>
      </c>
      <c r="E214" s="136">
        <f>E215+E216</f>
        <v>118670</v>
      </c>
      <c r="F214" s="218">
        <v>-22900</v>
      </c>
      <c r="G214" s="136">
        <v>95770</v>
      </c>
      <c r="H214" s="136">
        <v>95070.74</v>
      </c>
      <c r="I214" s="131">
        <f t="shared" si="17"/>
        <v>0.99269854860603535</v>
      </c>
    </row>
    <row r="215" spans="1:9" ht="23.25" customHeight="1" thickBot="1" x14ac:dyDescent="0.3">
      <c r="A215" s="377"/>
      <c r="B215" s="412"/>
      <c r="C215" s="129">
        <v>3110</v>
      </c>
      <c r="D215" s="133" t="s">
        <v>158</v>
      </c>
      <c r="E215" s="136">
        <v>111670</v>
      </c>
      <c r="F215" s="218">
        <v>-22900</v>
      </c>
      <c r="G215" s="136">
        <v>88770</v>
      </c>
      <c r="H215" s="136">
        <v>88684.6</v>
      </c>
      <c r="I215" s="246">
        <f t="shared" si="17"/>
        <v>0.99903796327588157</v>
      </c>
    </row>
    <row r="216" spans="1:9" ht="23.25" customHeight="1" thickBot="1" x14ac:dyDescent="0.3">
      <c r="A216" s="378"/>
      <c r="B216" s="414"/>
      <c r="C216" s="129">
        <v>4430</v>
      </c>
      <c r="D216" s="133" t="s">
        <v>196</v>
      </c>
      <c r="E216" s="136">
        <v>7000</v>
      </c>
      <c r="F216" s="136">
        <v>0</v>
      </c>
      <c r="G216" s="136">
        <f>E216</f>
        <v>7000</v>
      </c>
      <c r="H216" s="136">
        <v>6358</v>
      </c>
      <c r="I216" s="246">
        <f t="shared" si="17"/>
        <v>0.90828571428571425</v>
      </c>
    </row>
    <row r="217" spans="1:9" ht="35.25" customHeight="1" thickBot="1" x14ac:dyDescent="0.3">
      <c r="A217" s="125">
        <v>854</v>
      </c>
      <c r="B217" s="129"/>
      <c r="C217" s="129"/>
      <c r="D217" s="130" t="s">
        <v>73</v>
      </c>
      <c r="E217" s="132">
        <f t="shared" ref="E217:H217" si="18">E218</f>
        <v>0</v>
      </c>
      <c r="F217" s="134">
        <f t="shared" si="18"/>
        <v>9489</v>
      </c>
      <c r="G217" s="132">
        <f t="shared" si="18"/>
        <v>9489</v>
      </c>
      <c r="H217" s="132">
        <f t="shared" si="18"/>
        <v>9232</v>
      </c>
      <c r="I217" s="135">
        <f t="shared" si="17"/>
        <v>0.97291600800927391</v>
      </c>
    </row>
    <row r="218" spans="1:9" ht="20.25" customHeight="1" thickBot="1" x14ac:dyDescent="0.3">
      <c r="A218" s="376"/>
      <c r="B218" s="129">
        <v>85415</v>
      </c>
      <c r="C218" s="129"/>
      <c r="D218" s="133" t="s">
        <v>74</v>
      </c>
      <c r="E218" s="136">
        <f>E220</f>
        <v>0</v>
      </c>
      <c r="F218" s="138">
        <v>9489</v>
      </c>
      <c r="G218" s="136">
        <f>F218</f>
        <v>9489</v>
      </c>
      <c r="H218" s="136">
        <v>9232</v>
      </c>
      <c r="I218" s="131">
        <f t="shared" si="17"/>
        <v>0.97291600800927391</v>
      </c>
    </row>
    <row r="219" spans="1:9" ht="20.25" customHeight="1" thickBot="1" x14ac:dyDescent="0.3">
      <c r="A219" s="377"/>
      <c r="B219" s="314"/>
      <c r="C219" s="314">
        <v>3240</v>
      </c>
      <c r="D219" s="316" t="s">
        <v>260</v>
      </c>
      <c r="E219" s="312">
        <v>0</v>
      </c>
      <c r="F219" s="313">
        <v>8882</v>
      </c>
      <c r="G219" s="312">
        <v>8882</v>
      </c>
      <c r="H219" s="312">
        <v>8882</v>
      </c>
      <c r="I219" s="315">
        <v>1</v>
      </c>
    </row>
    <row r="220" spans="1:9" ht="23.25" customHeight="1" thickBot="1" x14ac:dyDescent="0.3">
      <c r="A220" s="377"/>
      <c r="B220" s="129"/>
      <c r="C220" s="129">
        <v>3260</v>
      </c>
      <c r="D220" s="133" t="s">
        <v>261</v>
      </c>
      <c r="E220" s="136">
        <v>0</v>
      </c>
      <c r="F220" s="138">
        <v>607</v>
      </c>
      <c r="G220" s="136">
        <v>607</v>
      </c>
      <c r="H220" s="136">
        <v>350</v>
      </c>
      <c r="I220" s="131">
        <f t="shared" si="17"/>
        <v>0.57660626029654038</v>
      </c>
    </row>
    <row r="221" spans="1:9" ht="51" customHeight="1" thickBot="1" x14ac:dyDescent="0.3">
      <c r="A221" s="125">
        <v>900</v>
      </c>
      <c r="B221" s="129"/>
      <c r="C221" s="129"/>
      <c r="D221" s="130" t="s">
        <v>75</v>
      </c>
      <c r="E221" s="132">
        <f>E222+E224+E226+E229+E246+E249</f>
        <v>1529300</v>
      </c>
      <c r="F221" s="132">
        <v>-65703</v>
      </c>
      <c r="G221" s="132">
        <v>1463597</v>
      </c>
      <c r="H221" s="132">
        <f>H222+H224+H226+H229+H246+H249</f>
        <v>1370346.24</v>
      </c>
      <c r="I221" s="135">
        <f t="shared" si="17"/>
        <v>0.93628658708647261</v>
      </c>
    </row>
    <row r="222" spans="1:9" ht="32.25" customHeight="1" thickBot="1" x14ac:dyDescent="0.3">
      <c r="A222" s="376"/>
      <c r="B222" s="245">
        <v>90002</v>
      </c>
      <c r="C222" s="245"/>
      <c r="D222" s="247" t="s">
        <v>228</v>
      </c>
      <c r="E222" s="249">
        <f>E223</f>
        <v>30000</v>
      </c>
      <c r="F222" s="249">
        <v>-4000</v>
      </c>
      <c r="G222" s="249">
        <f>G223</f>
        <v>26000</v>
      </c>
      <c r="H222" s="249">
        <f>H223</f>
        <v>1230</v>
      </c>
      <c r="I222" s="246">
        <f t="shared" si="17"/>
        <v>4.7307692307692308E-2</v>
      </c>
    </row>
    <row r="223" spans="1:9" ht="28.5" customHeight="1" thickBot="1" x14ac:dyDescent="0.3">
      <c r="A223" s="377"/>
      <c r="B223" s="245"/>
      <c r="C223" s="245">
        <v>4300</v>
      </c>
      <c r="D223" s="247" t="s">
        <v>118</v>
      </c>
      <c r="E223" s="249">
        <v>30000</v>
      </c>
      <c r="F223" s="249">
        <v>-4000</v>
      </c>
      <c r="G223" s="249">
        <v>26000</v>
      </c>
      <c r="H223" s="249">
        <v>1230</v>
      </c>
      <c r="I223" s="246">
        <f t="shared" si="17"/>
        <v>4.7307692307692308E-2</v>
      </c>
    </row>
    <row r="224" spans="1:9" ht="32.25" customHeight="1" thickBot="1" x14ac:dyDescent="0.3">
      <c r="A224" s="377"/>
      <c r="B224" s="129">
        <v>90005</v>
      </c>
      <c r="C224" s="129"/>
      <c r="D224" s="133" t="s">
        <v>229</v>
      </c>
      <c r="E224" s="136">
        <f>E225</f>
        <v>12000</v>
      </c>
      <c r="F224" s="138">
        <f>F225</f>
        <v>0</v>
      </c>
      <c r="G224" s="136">
        <f>G225</f>
        <v>12000</v>
      </c>
      <c r="H224" s="136">
        <f>H225</f>
        <v>6000</v>
      </c>
      <c r="I224" s="246">
        <f t="shared" si="17"/>
        <v>0.5</v>
      </c>
    </row>
    <row r="225" spans="1:9" ht="27" customHeight="1" thickBot="1" x14ac:dyDescent="0.3">
      <c r="A225" s="377"/>
      <c r="B225" s="129"/>
      <c r="C225" s="129">
        <v>4300</v>
      </c>
      <c r="D225" s="133" t="s">
        <v>118</v>
      </c>
      <c r="E225" s="136">
        <v>12000</v>
      </c>
      <c r="F225" s="138">
        <v>0</v>
      </c>
      <c r="G225" s="136">
        <f>E225</f>
        <v>12000</v>
      </c>
      <c r="H225" s="136">
        <v>6000</v>
      </c>
      <c r="I225" s="246">
        <f t="shared" si="17"/>
        <v>0.5</v>
      </c>
    </row>
    <row r="226" spans="1:9" ht="25.5" customHeight="1" thickBot="1" x14ac:dyDescent="0.3">
      <c r="A226" s="377"/>
      <c r="B226" s="129">
        <v>90015</v>
      </c>
      <c r="C226" s="129"/>
      <c r="D226" s="133" t="s">
        <v>161</v>
      </c>
      <c r="E226" s="136">
        <f>E227+E228</f>
        <v>179600</v>
      </c>
      <c r="F226" s="136">
        <f>F227+F228</f>
        <v>-27853</v>
      </c>
      <c r="G226" s="136">
        <f>G227+G228</f>
        <v>151747</v>
      </c>
      <c r="H226" s="136">
        <f>H227+H228</f>
        <v>146912.95000000001</v>
      </c>
      <c r="I226" s="246">
        <f t="shared" si="17"/>
        <v>0.9681440160266761</v>
      </c>
    </row>
    <row r="227" spans="1:9" ht="23.25" customHeight="1" thickBot="1" x14ac:dyDescent="0.3">
      <c r="A227" s="377"/>
      <c r="B227" s="538"/>
      <c r="C227" s="129">
        <v>4260</v>
      </c>
      <c r="D227" s="133" t="s">
        <v>128</v>
      </c>
      <c r="E227" s="136">
        <v>85000</v>
      </c>
      <c r="F227" s="136">
        <v>-4000</v>
      </c>
      <c r="G227" s="136">
        <f>E227+F227</f>
        <v>81000</v>
      </c>
      <c r="H227" s="136">
        <v>80436.960000000006</v>
      </c>
      <c r="I227" s="131">
        <f t="shared" si="17"/>
        <v>0.99304888888888898</v>
      </c>
    </row>
    <row r="228" spans="1:9" ht="25.5" customHeight="1" thickBot="1" x14ac:dyDescent="0.3">
      <c r="A228" s="377"/>
      <c r="B228" s="538"/>
      <c r="C228" s="129">
        <v>4300</v>
      </c>
      <c r="D228" s="133" t="s">
        <v>118</v>
      </c>
      <c r="E228" s="136">
        <v>94600</v>
      </c>
      <c r="F228" s="136">
        <v>-23853</v>
      </c>
      <c r="G228" s="136">
        <v>70747</v>
      </c>
      <c r="H228" s="136">
        <v>66475.990000000005</v>
      </c>
      <c r="I228" s="131">
        <f t="shared" si="17"/>
        <v>0.93962980762435167</v>
      </c>
    </row>
    <row r="229" spans="1:9" ht="25.5" customHeight="1" thickBot="1" x14ac:dyDescent="0.3">
      <c r="A229" s="377"/>
      <c r="B229" s="129">
        <v>90017</v>
      </c>
      <c r="C229" s="129"/>
      <c r="D229" s="133" t="s">
        <v>177</v>
      </c>
      <c r="E229" s="136">
        <f>E230+E231+E232+E233+E234+E235+E236+E237+E238+E239+E240+E241+E242+E243+E244+E245</f>
        <v>1249800</v>
      </c>
      <c r="F229" s="136">
        <v>-62600</v>
      </c>
      <c r="G229" s="136">
        <f>G230+G231+G232+G233+G234+G235+G236+G237+G238+G239+G240+G241+G242+G243+G244+G245</f>
        <v>1187200</v>
      </c>
      <c r="H229" s="136">
        <f>H230+H231+H232+H233+H234+H235+H236+H237+H238+H239+H240+H241+H242+H243+H244+H245</f>
        <v>1179955.79</v>
      </c>
      <c r="I229" s="131">
        <f t="shared" si="17"/>
        <v>0.99389807109164419</v>
      </c>
    </row>
    <row r="230" spans="1:9" ht="33.75" customHeight="1" thickBot="1" x14ac:dyDescent="0.3">
      <c r="A230" s="377"/>
      <c r="B230" s="538"/>
      <c r="C230" s="129">
        <v>3020</v>
      </c>
      <c r="D230" s="133" t="s">
        <v>122</v>
      </c>
      <c r="E230" s="136">
        <v>5000</v>
      </c>
      <c r="F230" s="136">
        <v>-1000</v>
      </c>
      <c r="G230" s="136">
        <v>4000</v>
      </c>
      <c r="H230" s="136">
        <v>3505.32</v>
      </c>
      <c r="I230" s="131">
        <f t="shared" si="17"/>
        <v>0.87633000000000005</v>
      </c>
    </row>
    <row r="231" spans="1:9" ht="34.5" customHeight="1" thickBot="1" x14ac:dyDescent="0.3">
      <c r="A231" s="377"/>
      <c r="B231" s="538"/>
      <c r="C231" s="129">
        <v>4010</v>
      </c>
      <c r="D231" s="133" t="s">
        <v>123</v>
      </c>
      <c r="E231" s="136">
        <v>494946</v>
      </c>
      <c r="F231" s="136">
        <v>-70427</v>
      </c>
      <c r="G231" s="136">
        <v>424519</v>
      </c>
      <c r="H231" s="136">
        <v>423595.53</v>
      </c>
      <c r="I231" s="131">
        <f t="shared" si="17"/>
        <v>0.99782466744715792</v>
      </c>
    </row>
    <row r="232" spans="1:9" ht="30.75" customHeight="1" thickBot="1" x14ac:dyDescent="0.3">
      <c r="A232" s="377"/>
      <c r="B232" s="538"/>
      <c r="C232" s="129">
        <v>4040</v>
      </c>
      <c r="D232" s="133" t="s">
        <v>124</v>
      </c>
      <c r="E232" s="136">
        <v>33161</v>
      </c>
      <c r="F232" s="138">
        <v>542</v>
      </c>
      <c r="G232" s="136">
        <f>E232+F232</f>
        <v>33703</v>
      </c>
      <c r="H232" s="136">
        <v>33702.160000000003</v>
      </c>
      <c r="I232" s="131">
        <f t="shared" si="17"/>
        <v>0.99997507640269423</v>
      </c>
    </row>
    <row r="233" spans="1:9" ht="30" customHeight="1" thickBot="1" x14ac:dyDescent="0.3">
      <c r="A233" s="377"/>
      <c r="B233" s="538"/>
      <c r="C233" s="129">
        <v>4110</v>
      </c>
      <c r="D233" s="133" t="s">
        <v>125</v>
      </c>
      <c r="E233" s="136">
        <v>122338</v>
      </c>
      <c r="F233" s="136">
        <v>-32782</v>
      </c>
      <c r="G233" s="136">
        <f>E233+F233</f>
        <v>89556</v>
      </c>
      <c r="H233" s="136">
        <v>89357.7</v>
      </c>
      <c r="I233" s="131">
        <f t="shared" si="17"/>
        <v>0.99778574299879397</v>
      </c>
    </row>
    <row r="234" spans="1:9" ht="21.75" customHeight="1" thickBot="1" x14ac:dyDescent="0.3">
      <c r="A234" s="377"/>
      <c r="B234" s="538"/>
      <c r="C234" s="129">
        <v>4120</v>
      </c>
      <c r="D234" s="133" t="s">
        <v>126</v>
      </c>
      <c r="E234" s="136">
        <v>17640</v>
      </c>
      <c r="F234" s="136">
        <v>-9600</v>
      </c>
      <c r="G234" s="136">
        <v>8040</v>
      </c>
      <c r="H234" s="136">
        <v>7983.52</v>
      </c>
      <c r="I234" s="131">
        <f t="shared" si="17"/>
        <v>0.99297512437810953</v>
      </c>
    </row>
    <row r="235" spans="1:9" ht="23.25" customHeight="1" thickBot="1" x14ac:dyDescent="0.3">
      <c r="A235" s="377"/>
      <c r="B235" s="538"/>
      <c r="C235" s="129">
        <v>4170</v>
      </c>
      <c r="D235" s="133" t="s">
        <v>127</v>
      </c>
      <c r="E235" s="136">
        <v>88400</v>
      </c>
      <c r="F235" s="322">
        <v>-30400</v>
      </c>
      <c r="G235" s="136">
        <v>58000</v>
      </c>
      <c r="H235" s="136">
        <v>57986.68</v>
      </c>
      <c r="I235" s="131">
        <f t="shared" si="17"/>
        <v>0.9997703448275862</v>
      </c>
    </row>
    <row r="236" spans="1:9" ht="27" customHeight="1" thickBot="1" x14ac:dyDescent="0.3">
      <c r="A236" s="377"/>
      <c r="B236" s="538"/>
      <c r="C236" s="129">
        <v>4210</v>
      </c>
      <c r="D236" s="133" t="s">
        <v>116</v>
      </c>
      <c r="E236" s="136">
        <v>80000</v>
      </c>
      <c r="F236" s="207">
        <v>101351</v>
      </c>
      <c r="G236" s="136">
        <v>181351</v>
      </c>
      <c r="H236" s="136">
        <v>180551.28</v>
      </c>
      <c r="I236" s="131">
        <f t="shared" si="17"/>
        <v>0.9955902090421338</v>
      </c>
    </row>
    <row r="237" spans="1:9" ht="25.5" customHeight="1" thickBot="1" x14ac:dyDescent="0.3">
      <c r="A237" s="377"/>
      <c r="B237" s="538"/>
      <c r="C237" s="129">
        <v>4260</v>
      </c>
      <c r="D237" s="133" t="s">
        <v>128</v>
      </c>
      <c r="E237" s="136">
        <v>70000</v>
      </c>
      <c r="F237" s="136">
        <v>-10900</v>
      </c>
      <c r="G237" s="136">
        <v>59100</v>
      </c>
      <c r="H237" s="136">
        <v>59057.98</v>
      </c>
      <c r="I237" s="131">
        <f t="shared" si="17"/>
        <v>0.99928900169204748</v>
      </c>
    </row>
    <row r="238" spans="1:9" ht="23.25" customHeight="1" thickBot="1" x14ac:dyDescent="0.3">
      <c r="A238" s="377"/>
      <c r="B238" s="538"/>
      <c r="C238" s="129">
        <v>4270</v>
      </c>
      <c r="D238" s="133" t="s">
        <v>117</v>
      </c>
      <c r="E238" s="136">
        <v>30000</v>
      </c>
      <c r="F238" s="136">
        <v>-23800</v>
      </c>
      <c r="G238" s="136">
        <v>6200</v>
      </c>
      <c r="H238" s="136">
        <v>6163.95</v>
      </c>
      <c r="I238" s="131">
        <f t="shared" si="17"/>
        <v>0.99418548387096772</v>
      </c>
    </row>
    <row r="239" spans="1:9" ht="20.25" customHeight="1" thickBot="1" x14ac:dyDescent="0.3">
      <c r="A239" s="377"/>
      <c r="B239" s="538"/>
      <c r="C239" s="129">
        <v>4280</v>
      </c>
      <c r="D239" s="133" t="s">
        <v>129</v>
      </c>
      <c r="E239" s="136">
        <v>3000</v>
      </c>
      <c r="F239" s="136">
        <v>-1900</v>
      </c>
      <c r="G239" s="136">
        <v>1100</v>
      </c>
      <c r="H239" s="136">
        <v>1083</v>
      </c>
      <c r="I239" s="131">
        <f t="shared" si="17"/>
        <v>0.9845454545454545</v>
      </c>
    </row>
    <row r="240" spans="1:9" ht="20.25" customHeight="1" thickBot="1" x14ac:dyDescent="0.3">
      <c r="A240" s="377"/>
      <c r="B240" s="538"/>
      <c r="C240" s="129">
        <v>4300</v>
      </c>
      <c r="D240" s="133" t="s">
        <v>118</v>
      </c>
      <c r="E240" s="136">
        <v>100000</v>
      </c>
      <c r="F240" s="317">
        <v>7500</v>
      </c>
      <c r="G240" s="136">
        <v>107500</v>
      </c>
      <c r="H240" s="136">
        <v>107373.42</v>
      </c>
      <c r="I240" s="131">
        <f t="shared" si="17"/>
        <v>0.99882251162790692</v>
      </c>
    </row>
    <row r="241" spans="1:9" ht="64.5" customHeight="1" thickBot="1" x14ac:dyDescent="0.3">
      <c r="A241" s="377"/>
      <c r="B241" s="538"/>
      <c r="C241" s="129">
        <v>4360</v>
      </c>
      <c r="D241" s="133" t="s">
        <v>130</v>
      </c>
      <c r="E241" s="136">
        <v>4000</v>
      </c>
      <c r="F241" s="317">
        <v>200</v>
      </c>
      <c r="G241" s="136">
        <v>4200</v>
      </c>
      <c r="H241" s="136">
        <v>4169.84</v>
      </c>
      <c r="I241" s="131">
        <f t="shared" si="17"/>
        <v>0.9928190476190476</v>
      </c>
    </row>
    <row r="242" spans="1:9" ht="48" customHeight="1" thickBot="1" x14ac:dyDescent="0.3">
      <c r="A242" s="377"/>
      <c r="B242" s="538"/>
      <c r="C242" s="129">
        <v>4400</v>
      </c>
      <c r="D242" s="133" t="s">
        <v>178</v>
      </c>
      <c r="E242" s="136">
        <v>33000</v>
      </c>
      <c r="F242" s="317">
        <v>8600</v>
      </c>
      <c r="G242" s="136">
        <v>41600</v>
      </c>
      <c r="H242" s="136">
        <v>41595.519999999997</v>
      </c>
      <c r="I242" s="131">
        <f t="shared" si="17"/>
        <v>0.99989230769230764</v>
      </c>
    </row>
    <row r="243" spans="1:9" ht="26.25" customHeight="1" thickBot="1" x14ac:dyDescent="0.3">
      <c r="A243" s="377"/>
      <c r="B243" s="538"/>
      <c r="C243" s="129">
        <v>4410</v>
      </c>
      <c r="D243" s="133" t="s">
        <v>135</v>
      </c>
      <c r="E243" s="136">
        <v>3000</v>
      </c>
      <c r="F243" s="136">
        <v>-1200</v>
      </c>
      <c r="G243" s="136">
        <v>1800</v>
      </c>
      <c r="H243" s="136">
        <v>1724.78</v>
      </c>
      <c r="I243" s="131">
        <f t="shared" si="17"/>
        <v>0.95821111111111112</v>
      </c>
    </row>
    <row r="244" spans="1:9" ht="23.25" customHeight="1" thickBot="1" x14ac:dyDescent="0.3">
      <c r="A244" s="377"/>
      <c r="B244" s="538"/>
      <c r="C244" s="129">
        <v>4430</v>
      </c>
      <c r="D244" s="133" t="s">
        <v>120</v>
      </c>
      <c r="E244" s="136">
        <v>150000</v>
      </c>
      <c r="F244" s="136">
        <v>0</v>
      </c>
      <c r="G244" s="136">
        <f>E244</f>
        <v>150000</v>
      </c>
      <c r="H244" s="136">
        <v>145574.10999999999</v>
      </c>
      <c r="I244" s="131">
        <f t="shared" si="17"/>
        <v>0.9704940666666666</v>
      </c>
    </row>
    <row r="245" spans="1:9" ht="36" customHeight="1" thickBot="1" x14ac:dyDescent="0.3">
      <c r="A245" s="377"/>
      <c r="B245" s="538"/>
      <c r="C245" s="129">
        <v>4440</v>
      </c>
      <c r="D245" s="133" t="s">
        <v>162</v>
      </c>
      <c r="E245" s="136">
        <v>15315</v>
      </c>
      <c r="F245" s="317">
        <v>1216</v>
      </c>
      <c r="G245" s="136">
        <v>16531</v>
      </c>
      <c r="H245" s="136">
        <v>16531</v>
      </c>
      <c r="I245" s="131">
        <f t="shared" si="17"/>
        <v>1</v>
      </c>
    </row>
    <row r="246" spans="1:9" ht="49.5" customHeight="1" thickBot="1" x14ac:dyDescent="0.3">
      <c r="A246" s="377"/>
      <c r="B246" s="129">
        <v>90019</v>
      </c>
      <c r="C246" s="129"/>
      <c r="D246" s="133" t="s">
        <v>197</v>
      </c>
      <c r="E246" s="136">
        <f>E247+E248</f>
        <v>7000</v>
      </c>
      <c r="F246" s="136">
        <v>0</v>
      </c>
      <c r="G246" s="136">
        <f>G247+G248</f>
        <v>7000</v>
      </c>
      <c r="H246" s="136">
        <f>H247+H248</f>
        <v>0</v>
      </c>
      <c r="I246" s="246">
        <f t="shared" si="17"/>
        <v>0</v>
      </c>
    </row>
    <row r="247" spans="1:9" ht="30" customHeight="1" thickBot="1" x14ac:dyDescent="0.3">
      <c r="A247" s="377"/>
      <c r="B247" s="412"/>
      <c r="C247" s="245">
        <v>4210</v>
      </c>
      <c r="D247" s="247" t="s">
        <v>116</v>
      </c>
      <c r="E247" s="249">
        <v>2000</v>
      </c>
      <c r="F247" s="249">
        <v>0</v>
      </c>
      <c r="G247" s="249">
        <f>E247</f>
        <v>2000</v>
      </c>
      <c r="H247" s="249">
        <v>0</v>
      </c>
      <c r="I247" s="246">
        <f t="shared" si="17"/>
        <v>0</v>
      </c>
    </row>
    <row r="248" spans="1:9" ht="29.25" customHeight="1" thickBot="1" x14ac:dyDescent="0.3">
      <c r="A248" s="377"/>
      <c r="B248" s="414"/>
      <c r="C248" s="129">
        <v>4300</v>
      </c>
      <c r="D248" s="133" t="s">
        <v>118</v>
      </c>
      <c r="E248" s="136">
        <v>5000</v>
      </c>
      <c r="F248" s="136">
        <v>0</v>
      </c>
      <c r="G248" s="136">
        <v>5000</v>
      </c>
      <c r="H248" s="136">
        <v>0</v>
      </c>
      <c r="I248" s="246">
        <f t="shared" si="17"/>
        <v>0</v>
      </c>
    </row>
    <row r="249" spans="1:9" ht="26.25" customHeight="1" thickBot="1" x14ac:dyDescent="0.3">
      <c r="A249" s="377"/>
      <c r="B249" s="129">
        <v>90095</v>
      </c>
      <c r="C249" s="129"/>
      <c r="D249" s="133" t="s">
        <v>15</v>
      </c>
      <c r="E249" s="136">
        <f>E251</f>
        <v>50900</v>
      </c>
      <c r="F249" s="244">
        <v>28750</v>
      </c>
      <c r="G249" s="136">
        <f>G250+G251</f>
        <v>79650</v>
      </c>
      <c r="H249" s="136">
        <f>H250+H251</f>
        <v>36247.5</v>
      </c>
      <c r="I249" s="131">
        <f t="shared" si="17"/>
        <v>0.45508474576271185</v>
      </c>
    </row>
    <row r="250" spans="1:9" ht="26.25" customHeight="1" thickBot="1" x14ac:dyDescent="0.3">
      <c r="A250" s="377"/>
      <c r="B250" s="412"/>
      <c r="C250" s="245">
        <v>4210</v>
      </c>
      <c r="D250" s="247" t="s">
        <v>236</v>
      </c>
      <c r="E250" s="249">
        <v>0</v>
      </c>
      <c r="F250" s="244">
        <v>20660</v>
      </c>
      <c r="G250" s="249">
        <f>F250</f>
        <v>20660</v>
      </c>
      <c r="H250" s="249">
        <v>159</v>
      </c>
      <c r="I250" s="246">
        <f t="shared" si="17"/>
        <v>7.6960309777347529E-3</v>
      </c>
    </row>
    <row r="251" spans="1:9" ht="29.25" customHeight="1" thickBot="1" x14ac:dyDescent="0.3">
      <c r="A251" s="378"/>
      <c r="B251" s="414"/>
      <c r="C251" s="129">
        <v>4300</v>
      </c>
      <c r="D251" s="133" t="s">
        <v>118</v>
      </c>
      <c r="E251" s="136">
        <v>50900</v>
      </c>
      <c r="F251" s="317">
        <v>8090</v>
      </c>
      <c r="G251" s="136">
        <f>E251+F251</f>
        <v>58990</v>
      </c>
      <c r="H251" s="136">
        <v>36088.5</v>
      </c>
      <c r="I251" s="131">
        <f t="shared" si="17"/>
        <v>0.61177318189523644</v>
      </c>
    </row>
    <row r="252" spans="1:9" ht="15.75" thickBot="1" x14ac:dyDescent="0.3">
      <c r="A252" s="537">
        <v>921</v>
      </c>
      <c r="B252" s="538"/>
      <c r="C252" s="538"/>
      <c r="D252" s="547" t="s">
        <v>101</v>
      </c>
      <c r="E252" s="545">
        <f>E254+E259+E263+E266</f>
        <v>101756</v>
      </c>
      <c r="F252" s="552">
        <f>F254+F259+F263+F266</f>
        <v>37620</v>
      </c>
      <c r="G252" s="545">
        <f>G254+G259+G263+G266</f>
        <v>139376</v>
      </c>
      <c r="H252" s="545">
        <f>H254+H259+H263+H266</f>
        <v>134706.51999999999</v>
      </c>
      <c r="I252" s="551">
        <f>H252/G252</f>
        <v>0.96649724486281707</v>
      </c>
    </row>
    <row r="253" spans="1:9" ht="15.75" thickBot="1" x14ac:dyDescent="0.3">
      <c r="A253" s="537"/>
      <c r="B253" s="538"/>
      <c r="C253" s="538"/>
      <c r="D253" s="547"/>
      <c r="E253" s="545"/>
      <c r="F253" s="552"/>
      <c r="G253" s="545"/>
      <c r="H253" s="545"/>
      <c r="I253" s="551"/>
    </row>
    <row r="254" spans="1:9" ht="33.75" customHeight="1" thickBot="1" x14ac:dyDescent="0.3">
      <c r="A254" s="412"/>
      <c r="B254" s="129">
        <v>92109</v>
      </c>
      <c r="C254" s="129"/>
      <c r="D254" s="133" t="s">
        <v>111</v>
      </c>
      <c r="E254" s="136">
        <f>E255+E256+E257+E258</f>
        <v>91129</v>
      </c>
      <c r="F254" s="317">
        <f>F255+F256+F257+F258</f>
        <v>20650</v>
      </c>
      <c r="G254" s="136">
        <f>G255+G256+G257+G258</f>
        <v>111779</v>
      </c>
      <c r="H254" s="136">
        <f>H255+H256+H257+H258</f>
        <v>110376.48999999999</v>
      </c>
      <c r="I254" s="131">
        <f>H254/G254</f>
        <v>0.98745283103266257</v>
      </c>
    </row>
    <row r="255" spans="1:9" ht="32.25" customHeight="1" thickBot="1" x14ac:dyDescent="0.3">
      <c r="A255" s="413"/>
      <c r="B255" s="538"/>
      <c r="C255" s="129">
        <v>4040</v>
      </c>
      <c r="D255" s="133" t="s">
        <v>124</v>
      </c>
      <c r="E255" s="136">
        <v>1944</v>
      </c>
      <c r="F255" s="136">
        <v>0</v>
      </c>
      <c r="G255" s="136">
        <f>E255</f>
        <v>1944</v>
      </c>
      <c r="H255" s="136">
        <v>1943.44</v>
      </c>
      <c r="I255" s="131">
        <f t="shared" ref="I255:I262" si="19">H255/G255</f>
        <v>0.9997119341563786</v>
      </c>
    </row>
    <row r="256" spans="1:9" ht="31.5" customHeight="1" thickBot="1" x14ac:dyDescent="0.3">
      <c r="A256" s="413"/>
      <c r="B256" s="538"/>
      <c r="C256" s="129">
        <v>4110</v>
      </c>
      <c r="D256" s="133" t="s">
        <v>125</v>
      </c>
      <c r="E256" s="136">
        <v>333</v>
      </c>
      <c r="F256" s="136">
        <v>0</v>
      </c>
      <c r="G256" s="136">
        <f>E256</f>
        <v>333</v>
      </c>
      <c r="H256" s="136">
        <v>332.32</v>
      </c>
      <c r="I256" s="131">
        <f t="shared" si="19"/>
        <v>0.99795795795795794</v>
      </c>
    </row>
    <row r="257" spans="1:9" ht="25.5" customHeight="1" thickBot="1" x14ac:dyDescent="0.3">
      <c r="A257" s="413"/>
      <c r="B257" s="538"/>
      <c r="C257" s="129">
        <v>4210</v>
      </c>
      <c r="D257" s="133" t="s">
        <v>116</v>
      </c>
      <c r="E257" s="136">
        <v>50964</v>
      </c>
      <c r="F257" s="322">
        <v>-693.24</v>
      </c>
      <c r="G257" s="136">
        <f>E257+F257</f>
        <v>50270.76</v>
      </c>
      <c r="H257" s="136">
        <v>49332.81</v>
      </c>
      <c r="I257" s="131">
        <f t="shared" si="19"/>
        <v>0.98134203660338526</v>
      </c>
    </row>
    <row r="258" spans="1:9" ht="27" customHeight="1" thickBot="1" x14ac:dyDescent="0.3">
      <c r="A258" s="413"/>
      <c r="B258" s="538"/>
      <c r="C258" s="129">
        <v>4300</v>
      </c>
      <c r="D258" s="133" t="s">
        <v>118</v>
      </c>
      <c r="E258" s="136">
        <v>37888</v>
      </c>
      <c r="F258" s="244">
        <v>21343.24</v>
      </c>
      <c r="G258" s="136">
        <f>E258+F258</f>
        <v>59231.240000000005</v>
      </c>
      <c r="H258" s="136">
        <v>58767.92</v>
      </c>
      <c r="I258" s="131">
        <f t="shared" si="19"/>
        <v>0.99217777645715322</v>
      </c>
    </row>
    <row r="259" spans="1:9" ht="22.5" customHeight="1" thickBot="1" x14ac:dyDescent="0.3">
      <c r="A259" s="413"/>
      <c r="B259" s="129">
        <v>92116</v>
      </c>
      <c r="C259" s="129"/>
      <c r="D259" s="133" t="s">
        <v>163</v>
      </c>
      <c r="E259" s="136">
        <f>E260+E261+E262</f>
        <v>2111</v>
      </c>
      <c r="F259" s="136">
        <v>0</v>
      </c>
      <c r="G259" s="136">
        <f>G260+G261+G262</f>
        <v>2111</v>
      </c>
      <c r="H259" s="136">
        <f>H260+H261+H262</f>
        <v>2110.0300000000002</v>
      </c>
      <c r="I259" s="131">
        <f t="shared" si="19"/>
        <v>0.99954050213169121</v>
      </c>
    </row>
    <row r="260" spans="1:9" ht="30" customHeight="1" thickBot="1" x14ac:dyDescent="0.3">
      <c r="A260" s="413"/>
      <c r="B260" s="538"/>
      <c r="C260" s="129">
        <v>4040</v>
      </c>
      <c r="D260" s="133" t="s">
        <v>124</v>
      </c>
      <c r="E260" s="136">
        <v>1787</v>
      </c>
      <c r="F260" s="136">
        <v>0</v>
      </c>
      <c r="G260" s="136">
        <f>E260</f>
        <v>1787</v>
      </c>
      <c r="H260" s="136">
        <v>1786.8</v>
      </c>
      <c r="I260" s="131">
        <f t="shared" si="19"/>
        <v>0.99988808058198098</v>
      </c>
    </row>
    <row r="261" spans="1:9" ht="33" customHeight="1" thickBot="1" x14ac:dyDescent="0.3">
      <c r="A261" s="413"/>
      <c r="B261" s="538"/>
      <c r="C261" s="129">
        <v>4110</v>
      </c>
      <c r="D261" s="133" t="s">
        <v>125</v>
      </c>
      <c r="E261" s="136">
        <v>306</v>
      </c>
      <c r="F261" s="136">
        <v>0</v>
      </c>
      <c r="G261" s="136">
        <f>E261</f>
        <v>306</v>
      </c>
      <c r="H261" s="136">
        <v>305.54000000000002</v>
      </c>
      <c r="I261" s="131">
        <f t="shared" si="19"/>
        <v>0.99849673202614386</v>
      </c>
    </row>
    <row r="262" spans="1:9" ht="21.75" customHeight="1" thickBot="1" x14ac:dyDescent="0.3">
      <c r="A262" s="413"/>
      <c r="B262" s="538"/>
      <c r="C262" s="129">
        <v>4120</v>
      </c>
      <c r="D262" s="133" t="s">
        <v>126</v>
      </c>
      <c r="E262" s="136">
        <v>18</v>
      </c>
      <c r="F262" s="136">
        <v>0</v>
      </c>
      <c r="G262" s="136">
        <f>E262</f>
        <v>18</v>
      </c>
      <c r="H262" s="136">
        <v>17.690000000000001</v>
      </c>
      <c r="I262" s="131">
        <f t="shared" si="19"/>
        <v>0.98277777777777786</v>
      </c>
    </row>
    <row r="263" spans="1:9" ht="33" customHeight="1" thickBot="1" x14ac:dyDescent="0.3">
      <c r="A263" s="413"/>
      <c r="B263" s="129">
        <v>92120</v>
      </c>
      <c r="C263" s="129"/>
      <c r="D263" s="133" t="s">
        <v>164</v>
      </c>
      <c r="E263" s="136">
        <f>E264</f>
        <v>5000</v>
      </c>
      <c r="F263" s="244">
        <f>F264+F265</f>
        <v>17300</v>
      </c>
      <c r="G263" s="136">
        <f>G264+G265</f>
        <v>22300</v>
      </c>
      <c r="H263" s="136">
        <f>H264+H265</f>
        <v>22220</v>
      </c>
      <c r="I263" s="131">
        <f>H263/G263</f>
        <v>0.99641255605381163</v>
      </c>
    </row>
    <row r="264" spans="1:9" ht="24.75" customHeight="1" thickBot="1" x14ac:dyDescent="0.3">
      <c r="A264" s="413"/>
      <c r="B264" s="412"/>
      <c r="C264" s="129">
        <v>4210</v>
      </c>
      <c r="D264" s="133" t="s">
        <v>116</v>
      </c>
      <c r="E264" s="136">
        <v>5000</v>
      </c>
      <c r="F264" s="244">
        <v>0</v>
      </c>
      <c r="G264" s="136">
        <v>5000</v>
      </c>
      <c r="H264" s="136">
        <v>5000</v>
      </c>
      <c r="I264" s="131">
        <f t="shared" ref="I264:I272" si="20">H264/G264</f>
        <v>1</v>
      </c>
    </row>
    <row r="265" spans="1:9" ht="24.75" customHeight="1" thickBot="1" x14ac:dyDescent="0.3">
      <c r="A265" s="413"/>
      <c r="B265" s="414"/>
      <c r="C265" s="245">
        <v>4300</v>
      </c>
      <c r="D265" s="247" t="s">
        <v>118</v>
      </c>
      <c r="E265" s="249">
        <v>0</v>
      </c>
      <c r="F265" s="244">
        <v>17300</v>
      </c>
      <c r="G265" s="249">
        <f>F265</f>
        <v>17300</v>
      </c>
      <c r="H265" s="249">
        <v>17220</v>
      </c>
      <c r="I265" s="246">
        <f t="shared" si="20"/>
        <v>0.9953757225433526</v>
      </c>
    </row>
    <row r="266" spans="1:9" ht="25.5" customHeight="1" thickBot="1" x14ac:dyDescent="0.3">
      <c r="A266" s="413"/>
      <c r="B266" s="129">
        <v>92195</v>
      </c>
      <c r="C266" s="129"/>
      <c r="D266" s="133" t="s">
        <v>15</v>
      </c>
      <c r="E266" s="136">
        <f>E267</f>
        <v>3516</v>
      </c>
      <c r="F266" s="249">
        <v>-330</v>
      </c>
      <c r="G266" s="136">
        <f>G267</f>
        <v>3186</v>
      </c>
      <c r="H266" s="136">
        <f>H267</f>
        <v>0</v>
      </c>
      <c r="I266" s="131">
        <f t="shared" si="20"/>
        <v>0</v>
      </c>
    </row>
    <row r="267" spans="1:9" ht="24.75" customHeight="1" thickBot="1" x14ac:dyDescent="0.3">
      <c r="A267" s="414"/>
      <c r="B267" s="129"/>
      <c r="C267" s="129">
        <v>4300</v>
      </c>
      <c r="D267" s="133" t="s">
        <v>118</v>
      </c>
      <c r="E267" s="136">
        <v>3516</v>
      </c>
      <c r="F267" s="249">
        <v>-330</v>
      </c>
      <c r="G267" s="136">
        <f>E267+F267</f>
        <v>3186</v>
      </c>
      <c r="H267" s="136">
        <v>0</v>
      </c>
      <c r="I267" s="246">
        <f t="shared" si="20"/>
        <v>0</v>
      </c>
    </row>
    <row r="268" spans="1:9" ht="36" customHeight="1" thickBot="1" x14ac:dyDescent="0.3">
      <c r="A268" s="125">
        <v>926</v>
      </c>
      <c r="B268" s="129"/>
      <c r="C268" s="129"/>
      <c r="D268" s="130" t="s">
        <v>165</v>
      </c>
      <c r="E268" s="132">
        <v>18100</v>
      </c>
      <c r="F268" s="132">
        <v>-3970</v>
      </c>
      <c r="G268" s="132">
        <v>14130</v>
      </c>
      <c r="H268" s="132">
        <v>13889</v>
      </c>
      <c r="I268" s="135">
        <v>0.9829</v>
      </c>
    </row>
    <row r="269" spans="1:9" ht="22.5" customHeight="1" thickBot="1" x14ac:dyDescent="0.3">
      <c r="A269" s="377"/>
      <c r="B269" s="129">
        <v>92695</v>
      </c>
      <c r="C269" s="129"/>
      <c r="D269" s="133" t="s">
        <v>15</v>
      </c>
      <c r="E269" s="136">
        <f>E271</f>
        <v>0</v>
      </c>
      <c r="F269" s="211">
        <v>0</v>
      </c>
      <c r="G269" s="136">
        <f>G271</f>
        <v>12500</v>
      </c>
      <c r="H269" s="136">
        <f>H271</f>
        <v>12500</v>
      </c>
      <c r="I269" s="131">
        <f t="shared" si="20"/>
        <v>1</v>
      </c>
    </row>
    <row r="270" spans="1:9" ht="22.5" customHeight="1" thickBot="1" x14ac:dyDescent="0.3">
      <c r="A270" s="377"/>
      <c r="B270" s="319"/>
      <c r="C270" s="319">
        <v>4210</v>
      </c>
      <c r="D270" s="321" t="s">
        <v>116</v>
      </c>
      <c r="E270" s="318">
        <v>18100</v>
      </c>
      <c r="F270" s="318">
        <v>-16470</v>
      </c>
      <c r="G270" s="318">
        <v>1630</v>
      </c>
      <c r="H270" s="318">
        <v>1389</v>
      </c>
      <c r="I270" s="320">
        <v>0.85209999999999997</v>
      </c>
    </row>
    <row r="271" spans="1:9" ht="29.25" customHeight="1" thickBot="1" x14ac:dyDescent="0.3">
      <c r="A271" s="377"/>
      <c r="B271" s="245"/>
      <c r="C271" s="129">
        <v>4300</v>
      </c>
      <c r="D271" s="133" t="s">
        <v>262</v>
      </c>
      <c r="E271" s="136">
        <v>0</v>
      </c>
      <c r="F271" s="317">
        <v>12500</v>
      </c>
      <c r="G271" s="136">
        <v>12500</v>
      </c>
      <c r="H271" s="136">
        <v>12500</v>
      </c>
      <c r="I271" s="131">
        <f t="shared" si="20"/>
        <v>1</v>
      </c>
    </row>
    <row r="272" spans="1:9" ht="16.5" thickBot="1" x14ac:dyDescent="0.3">
      <c r="A272" s="542" t="s">
        <v>166</v>
      </c>
      <c r="B272" s="542"/>
      <c r="C272" s="542"/>
      <c r="D272" s="542"/>
      <c r="E272" s="88">
        <f>E5+E11+E16+E24+E32+E69+E82+E85+E90+E160+E175+E217+E221+E252+E268</f>
        <v>8916939</v>
      </c>
      <c r="F272" s="88">
        <f>F5+F11+F16+F24+F32+F69+F82+F85+F90+F160+F175+F217+F221+F252+F268</f>
        <v>819336.90999999992</v>
      </c>
      <c r="G272" s="88">
        <f>G5+G11+G16+G24+G32+G69+G82+G85+G90+G160+G175+G217+G221+G252+G268</f>
        <v>9736275.9100000001</v>
      </c>
      <c r="H272" s="88">
        <f>H5+H11+H16+H24+H32+H69+H82+H85+H90+H160+H175+H217+H221+H252+H268</f>
        <v>9285685</v>
      </c>
      <c r="I272" s="89">
        <f t="shared" si="20"/>
        <v>0.9537204045812625</v>
      </c>
    </row>
  </sheetData>
  <mergeCells count="145">
    <mergeCell ref="I252:I253"/>
    <mergeCell ref="B255:B258"/>
    <mergeCell ref="H252:H253"/>
    <mergeCell ref="B227:B228"/>
    <mergeCell ref="B230:B245"/>
    <mergeCell ref="A252:A253"/>
    <mergeCell ref="B252:B253"/>
    <mergeCell ref="A218:A220"/>
    <mergeCell ref="A222:A251"/>
    <mergeCell ref="E252:E253"/>
    <mergeCell ref="F252:F253"/>
    <mergeCell ref="G252:G253"/>
    <mergeCell ref="A86:A89"/>
    <mergeCell ref="A272:D272"/>
    <mergeCell ref="B215:B216"/>
    <mergeCell ref="A254:A267"/>
    <mergeCell ref="A269:A271"/>
    <mergeCell ref="B260:B262"/>
    <mergeCell ref="B181:B183"/>
    <mergeCell ref="B209:B213"/>
    <mergeCell ref="A176:A216"/>
    <mergeCell ref="B195:B207"/>
    <mergeCell ref="C252:C253"/>
    <mergeCell ref="D252:D253"/>
    <mergeCell ref="C140:C141"/>
    <mergeCell ref="D140:D141"/>
    <mergeCell ref="D125:D126"/>
    <mergeCell ref="B264:B265"/>
    <mergeCell ref="B250:B251"/>
    <mergeCell ref="B247:B248"/>
    <mergeCell ref="E140:E141"/>
    <mergeCell ref="F140:F141"/>
    <mergeCell ref="G140:G141"/>
    <mergeCell ref="H140:H141"/>
    <mergeCell ref="I140:I141"/>
    <mergeCell ref="A161:A174"/>
    <mergeCell ref="B162:B164"/>
    <mergeCell ref="B166:B167"/>
    <mergeCell ref="B169:B174"/>
    <mergeCell ref="E125:E126"/>
    <mergeCell ref="F125:F126"/>
    <mergeCell ref="G125:G126"/>
    <mergeCell ref="H125:H126"/>
    <mergeCell ref="I125:I126"/>
    <mergeCell ref="C108:C109"/>
    <mergeCell ref="D108:D109"/>
    <mergeCell ref="E108:E109"/>
    <mergeCell ref="F108:F109"/>
    <mergeCell ref="G108:G109"/>
    <mergeCell ref="H108:H109"/>
    <mergeCell ref="H71:H72"/>
    <mergeCell ref="I71:I72"/>
    <mergeCell ref="A83:A84"/>
    <mergeCell ref="A91:A159"/>
    <mergeCell ref="B92:B109"/>
    <mergeCell ref="C92:C93"/>
    <mergeCell ref="D92:D93"/>
    <mergeCell ref="E92:E93"/>
    <mergeCell ref="F92:F93"/>
    <mergeCell ref="B151:B156"/>
    <mergeCell ref="G92:G93"/>
    <mergeCell ref="H92:H93"/>
    <mergeCell ref="I92:I93"/>
    <mergeCell ref="C97:C98"/>
    <mergeCell ref="D97:D98"/>
    <mergeCell ref="E97:E98"/>
    <mergeCell ref="F97:F98"/>
    <mergeCell ref="G97:G98"/>
    <mergeCell ref="H97:H98"/>
    <mergeCell ref="I97:I98"/>
    <mergeCell ref="I108:I109"/>
    <mergeCell ref="B125:B141"/>
    <mergeCell ref="B111:B123"/>
    <mergeCell ref="C125:C126"/>
    <mergeCell ref="B63:B64"/>
    <mergeCell ref="B66:B68"/>
    <mergeCell ref="A70:A81"/>
    <mergeCell ref="B71:B81"/>
    <mergeCell ref="C71:C72"/>
    <mergeCell ref="D71:D72"/>
    <mergeCell ref="E71:E72"/>
    <mergeCell ref="F71:F72"/>
    <mergeCell ref="G71:G72"/>
    <mergeCell ref="A33:A68"/>
    <mergeCell ref="B34:B37"/>
    <mergeCell ref="F52:F53"/>
    <mergeCell ref="G52:G53"/>
    <mergeCell ref="B39:B59"/>
    <mergeCell ref="H52:H53"/>
    <mergeCell ref="I52:I53"/>
    <mergeCell ref="C54:C55"/>
    <mergeCell ref="D54:D55"/>
    <mergeCell ref="E54:E55"/>
    <mergeCell ref="F54:F55"/>
    <mergeCell ref="G54:G55"/>
    <mergeCell ref="H54:H55"/>
    <mergeCell ref="C52:C53"/>
    <mergeCell ref="D52:D53"/>
    <mergeCell ref="E52:E53"/>
    <mergeCell ref="I54:I55"/>
    <mergeCell ref="A25:A31"/>
    <mergeCell ref="B29:B30"/>
    <mergeCell ref="C29:C30"/>
    <mergeCell ref="D29:D30"/>
    <mergeCell ref="E29:E30"/>
    <mergeCell ref="F29:F30"/>
    <mergeCell ref="G29:G30"/>
    <mergeCell ref="H29:H30"/>
    <mergeCell ref="I29:I30"/>
    <mergeCell ref="A7:A10"/>
    <mergeCell ref="F18:F19"/>
    <mergeCell ref="G18:G19"/>
    <mergeCell ref="H18:H19"/>
    <mergeCell ref="I18:I19"/>
    <mergeCell ref="C20:C21"/>
    <mergeCell ref="D20:D21"/>
    <mergeCell ref="E20:E21"/>
    <mergeCell ref="F20:F21"/>
    <mergeCell ref="G20:G21"/>
    <mergeCell ref="H20:H21"/>
    <mergeCell ref="I20:I21"/>
    <mergeCell ref="A12:A15"/>
    <mergeCell ref="B13:B15"/>
    <mergeCell ref="A17:A23"/>
    <mergeCell ref="B18:B23"/>
    <mergeCell ref="C18:C19"/>
    <mergeCell ref="D18:D19"/>
    <mergeCell ref="E18:E19"/>
    <mergeCell ref="A1:I1"/>
    <mergeCell ref="A2:A3"/>
    <mergeCell ref="B2:B3"/>
    <mergeCell ref="C2:C3"/>
    <mergeCell ref="D2:D3"/>
    <mergeCell ref="E2:G2"/>
    <mergeCell ref="H2:H3"/>
    <mergeCell ref="I2:I3"/>
    <mergeCell ref="H5:H6"/>
    <mergeCell ref="I5:I6"/>
    <mergeCell ref="F5:F6"/>
    <mergeCell ref="G5:G6"/>
    <mergeCell ref="B5:B6"/>
    <mergeCell ref="C5:C6"/>
    <mergeCell ref="D5:D6"/>
    <mergeCell ref="E5:E6"/>
    <mergeCell ref="A5:A6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D6" sqref="D6"/>
    </sheetView>
  </sheetViews>
  <sheetFormatPr defaultRowHeight="15" x14ac:dyDescent="0.25"/>
  <cols>
    <col min="1" max="1" width="5.28515625" customWidth="1"/>
    <col min="2" max="2" width="37.28515625" customWidth="1"/>
    <col min="3" max="3" width="19.5703125" customWidth="1"/>
    <col min="4" max="4" width="22.28515625" customWidth="1"/>
    <col min="5" max="5" width="19.140625" customWidth="1"/>
    <col min="6" max="6" width="20" customWidth="1"/>
    <col min="7" max="7" width="19" customWidth="1"/>
  </cols>
  <sheetData>
    <row r="1" spans="1:7" ht="19.5" thickBot="1" x14ac:dyDescent="0.35">
      <c r="A1" s="508" t="s">
        <v>256</v>
      </c>
      <c r="B1" s="508"/>
      <c r="C1" s="508"/>
      <c r="D1" s="508"/>
      <c r="E1" s="508"/>
      <c r="F1" s="508"/>
      <c r="G1" s="508"/>
    </row>
    <row r="2" spans="1:7" s="17" customFormat="1" ht="21" customHeight="1" thickBot="1" x14ac:dyDescent="0.3">
      <c r="A2" s="566" t="s">
        <v>3</v>
      </c>
      <c r="B2" s="566"/>
      <c r="C2" s="566" t="s">
        <v>4</v>
      </c>
      <c r="D2" s="566"/>
      <c r="E2" s="566"/>
      <c r="F2" s="566" t="s">
        <v>5</v>
      </c>
      <c r="G2" s="260"/>
    </row>
    <row r="3" spans="1:7" s="17" customFormat="1" ht="63" customHeight="1" thickBot="1" x14ac:dyDescent="0.3">
      <c r="A3" s="566"/>
      <c r="B3" s="566"/>
      <c r="C3" s="95" t="s">
        <v>6</v>
      </c>
      <c r="D3" s="114" t="s">
        <v>7</v>
      </c>
      <c r="E3" s="114" t="s">
        <v>244</v>
      </c>
      <c r="F3" s="566"/>
      <c r="G3" s="260" t="s">
        <v>183</v>
      </c>
    </row>
    <row r="4" spans="1:7" ht="16.5" customHeight="1" thickBot="1" x14ac:dyDescent="0.3">
      <c r="A4" s="567">
        <v>1</v>
      </c>
      <c r="B4" s="567"/>
      <c r="C4" s="261">
        <v>2</v>
      </c>
      <c r="D4" s="261">
        <v>3</v>
      </c>
      <c r="E4" s="261">
        <v>4</v>
      </c>
      <c r="F4" s="261">
        <v>5</v>
      </c>
      <c r="G4" s="261">
        <v>6</v>
      </c>
    </row>
    <row r="5" spans="1:7" ht="60" customHeight="1" thickBot="1" x14ac:dyDescent="0.3">
      <c r="A5" s="261">
        <v>1</v>
      </c>
      <c r="B5" s="262" t="s">
        <v>180</v>
      </c>
      <c r="C5" s="263">
        <v>8293272</v>
      </c>
      <c r="D5" s="264">
        <v>968988</v>
      </c>
      <c r="E5" s="263">
        <f>D5+C5</f>
        <v>9262260</v>
      </c>
      <c r="F5" s="263">
        <v>9318687.1400000006</v>
      </c>
      <c r="G5" s="259">
        <f>F5/E5</f>
        <v>1.0060921567738328</v>
      </c>
    </row>
    <row r="6" spans="1:7" ht="62.25" customHeight="1" thickBot="1" x14ac:dyDescent="0.3">
      <c r="A6" s="261">
        <v>2</v>
      </c>
      <c r="B6" s="262" t="s">
        <v>181</v>
      </c>
      <c r="C6" s="263">
        <v>1343665</v>
      </c>
      <c r="D6" s="343">
        <v>-45313</v>
      </c>
      <c r="E6" s="263">
        <f>C6+D6</f>
        <v>1298352</v>
      </c>
      <c r="F6" s="263">
        <v>388864.67</v>
      </c>
      <c r="G6" s="259">
        <f>F6/E6</f>
        <v>0.29950635112819946</v>
      </c>
    </row>
    <row r="7" spans="1:7" ht="75" customHeight="1" thickBot="1" x14ac:dyDescent="0.3">
      <c r="A7" s="568" t="s">
        <v>208</v>
      </c>
      <c r="B7" s="568"/>
      <c r="C7" s="257">
        <f>C6+C5</f>
        <v>9636937</v>
      </c>
      <c r="D7" s="258">
        <f>D6+D5</f>
        <v>923675</v>
      </c>
      <c r="E7" s="257">
        <f>E6+E5</f>
        <v>10560612</v>
      </c>
      <c r="F7" s="257">
        <f>F6+F5</f>
        <v>9707551.8100000005</v>
      </c>
      <c r="G7" s="259">
        <f>F7/E7</f>
        <v>0.91922246646311789</v>
      </c>
    </row>
    <row r="8" spans="1:7" ht="37.5" customHeight="1" thickBot="1" x14ac:dyDescent="0.3">
      <c r="A8" s="562" t="s">
        <v>184</v>
      </c>
      <c r="B8" s="562"/>
      <c r="C8" s="563">
        <v>1403600</v>
      </c>
      <c r="D8" s="564">
        <v>2147160.36</v>
      </c>
      <c r="E8" s="563">
        <f>D8+C8</f>
        <v>3550760.36</v>
      </c>
      <c r="F8" s="563">
        <v>3514815.23</v>
      </c>
      <c r="G8" s="565">
        <f t="shared" ref="G8" si="0">F8/E8</f>
        <v>0.98987677951885211</v>
      </c>
    </row>
    <row r="9" spans="1:7" ht="37.5" customHeight="1" thickBot="1" x14ac:dyDescent="0.3">
      <c r="A9" s="562"/>
      <c r="B9" s="562"/>
      <c r="C9" s="563"/>
      <c r="D9" s="564"/>
      <c r="E9" s="563"/>
      <c r="F9" s="563"/>
      <c r="G9" s="565"/>
    </row>
    <row r="10" spans="1:7" ht="21" customHeight="1" thickBot="1" x14ac:dyDescent="0.3">
      <c r="A10" s="561" t="s">
        <v>182</v>
      </c>
      <c r="B10" s="561"/>
      <c r="C10" s="115">
        <f>C8+C7</f>
        <v>11040537</v>
      </c>
      <c r="D10" s="222">
        <f>D8+D7</f>
        <v>3070835.36</v>
      </c>
      <c r="E10" s="115">
        <f>E8+E7</f>
        <v>14111372.359999999</v>
      </c>
      <c r="F10" s="115">
        <f>F8+F7</f>
        <v>13222367.040000001</v>
      </c>
      <c r="G10" s="109">
        <f>F10/E10</f>
        <v>0.93700078934066211</v>
      </c>
    </row>
    <row r="11" spans="1:7" ht="16.5" customHeight="1" x14ac:dyDescent="0.25">
      <c r="C11" s="101"/>
      <c r="D11" s="101"/>
      <c r="E11" s="101"/>
      <c r="F11" s="101"/>
    </row>
    <row r="12" spans="1:7" x14ac:dyDescent="0.25">
      <c r="C12" s="101"/>
      <c r="D12" s="101"/>
      <c r="E12" s="101"/>
      <c r="F12" s="101"/>
    </row>
    <row r="13" spans="1:7" x14ac:dyDescent="0.25">
      <c r="C13" s="101"/>
      <c r="D13" s="101"/>
      <c r="E13" s="101"/>
      <c r="F13" s="101"/>
    </row>
    <row r="14" spans="1:7" x14ac:dyDescent="0.25">
      <c r="C14" s="101"/>
      <c r="D14" s="101"/>
      <c r="E14" s="101"/>
      <c r="F14" s="101"/>
    </row>
  </sheetData>
  <mergeCells count="13">
    <mergeCell ref="A1:G1"/>
    <mergeCell ref="A10:B10"/>
    <mergeCell ref="A8:B9"/>
    <mergeCell ref="C8:C9"/>
    <mergeCell ref="D8:D9"/>
    <mergeCell ref="E8:E9"/>
    <mergeCell ref="F8:F9"/>
    <mergeCell ref="G8:G9"/>
    <mergeCell ref="A2:B3"/>
    <mergeCell ref="C2:E2"/>
    <mergeCell ref="F2:F3"/>
    <mergeCell ref="A4:B4"/>
    <mergeCell ref="A7:B7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abSelected="1" topLeftCell="A10" workbookViewId="0">
      <selection activeCell="E28" sqref="E28"/>
    </sheetView>
  </sheetViews>
  <sheetFormatPr defaultRowHeight="15.75" x14ac:dyDescent="0.25"/>
  <cols>
    <col min="1" max="1" width="8.85546875" style="99" customWidth="1"/>
    <col min="2" max="2" width="10.85546875" style="99" customWidth="1"/>
    <col min="3" max="3" width="11.5703125" style="99" customWidth="1"/>
    <col min="4" max="4" width="36.5703125" style="98" customWidth="1"/>
    <col min="5" max="8" width="15" style="99" customWidth="1"/>
    <col min="9" max="9" width="15" style="100" customWidth="1"/>
  </cols>
  <sheetData>
    <row r="1" spans="1:9" s="17" customFormat="1" ht="19.5" thickBot="1" x14ac:dyDescent="0.3">
      <c r="A1" s="553" t="s">
        <v>242</v>
      </c>
      <c r="B1" s="553"/>
      <c r="C1" s="553"/>
      <c r="D1" s="553"/>
      <c r="E1" s="553"/>
      <c r="F1" s="553"/>
      <c r="G1" s="553"/>
      <c r="H1" s="553"/>
      <c r="I1" s="553"/>
    </row>
    <row r="2" spans="1:9" s="17" customFormat="1" ht="39" customHeight="1" thickBot="1" x14ac:dyDescent="0.3">
      <c r="A2" s="554" t="s">
        <v>0</v>
      </c>
      <c r="B2" s="554" t="s">
        <v>1</v>
      </c>
      <c r="C2" s="554" t="s">
        <v>2</v>
      </c>
      <c r="D2" s="554" t="s">
        <v>3</v>
      </c>
      <c r="E2" s="554" t="s">
        <v>97</v>
      </c>
      <c r="F2" s="554"/>
      <c r="G2" s="554"/>
      <c r="H2" s="554" t="s">
        <v>5</v>
      </c>
      <c r="I2" s="570" t="s">
        <v>27</v>
      </c>
    </row>
    <row r="3" spans="1:9" s="17" customFormat="1" ht="32.25" thickBot="1" x14ac:dyDescent="0.3">
      <c r="A3" s="554"/>
      <c r="B3" s="554"/>
      <c r="C3" s="554"/>
      <c r="D3" s="554"/>
      <c r="E3" s="254" t="s">
        <v>6</v>
      </c>
      <c r="F3" s="254" t="s">
        <v>7</v>
      </c>
      <c r="G3" s="254" t="s">
        <v>244</v>
      </c>
      <c r="H3" s="554"/>
      <c r="I3" s="570"/>
    </row>
    <row r="4" spans="1:9" s="17" customFormat="1" ht="16.5" thickBot="1" x14ac:dyDescent="0.3">
      <c r="A4" s="245">
        <v>1</v>
      </c>
      <c r="B4" s="245">
        <v>2</v>
      </c>
      <c r="C4" s="245">
        <v>3</v>
      </c>
      <c r="D4" s="245">
        <v>4</v>
      </c>
      <c r="E4" s="245">
        <v>5</v>
      </c>
      <c r="F4" s="245">
        <v>6</v>
      </c>
      <c r="G4" s="245">
        <v>7</v>
      </c>
      <c r="H4" s="245">
        <v>8</v>
      </c>
      <c r="I4" s="97">
        <v>9</v>
      </c>
    </row>
    <row r="5" spans="1:9" ht="21" customHeight="1" thickBot="1" x14ac:dyDescent="0.3">
      <c r="A5" s="251">
        <v>10</v>
      </c>
      <c r="B5" s="245"/>
      <c r="C5" s="245"/>
      <c r="D5" s="252" t="s">
        <v>14</v>
      </c>
      <c r="E5" s="248">
        <v>0</v>
      </c>
      <c r="F5" s="255">
        <v>235008.73</v>
      </c>
      <c r="G5" s="248">
        <v>235008.73</v>
      </c>
      <c r="H5" s="248">
        <v>235008.73</v>
      </c>
      <c r="I5" s="253">
        <f>H5/G5</f>
        <v>1</v>
      </c>
    </row>
    <row r="6" spans="1:9" ht="21" customHeight="1" thickBot="1" x14ac:dyDescent="0.3">
      <c r="A6" s="558"/>
      <c r="B6" s="256">
        <v>1095</v>
      </c>
      <c r="C6" s="245"/>
      <c r="D6" s="247" t="s">
        <v>15</v>
      </c>
      <c r="E6" s="249">
        <v>0</v>
      </c>
      <c r="F6" s="244">
        <v>179524.02</v>
      </c>
      <c r="G6" s="249">
        <v>179524.02</v>
      </c>
      <c r="H6" s="249">
        <v>179524.02</v>
      </c>
      <c r="I6" s="246">
        <f>H6/G6</f>
        <v>1</v>
      </c>
    </row>
    <row r="7" spans="1:9" ht="22.5" customHeight="1" thickBot="1" x14ac:dyDescent="0.3">
      <c r="A7" s="558"/>
      <c r="B7" s="569"/>
      <c r="C7" s="245">
        <v>4170</v>
      </c>
      <c r="D7" s="247" t="s">
        <v>127</v>
      </c>
      <c r="E7" s="249">
        <v>0</v>
      </c>
      <c r="F7" s="244">
        <v>2509.2199999999998</v>
      </c>
      <c r="G7" s="249">
        <v>2509.2199999999998</v>
      </c>
      <c r="H7" s="249">
        <v>2509.2199999999998</v>
      </c>
      <c r="I7" s="246">
        <f t="shared" ref="I7:I9" si="0">H7/G7</f>
        <v>1</v>
      </c>
    </row>
    <row r="8" spans="1:9" ht="24" customHeight="1" thickBot="1" x14ac:dyDescent="0.3">
      <c r="A8" s="558"/>
      <c r="B8" s="569"/>
      <c r="C8" s="245">
        <v>4210</v>
      </c>
      <c r="D8" s="247" t="s">
        <v>116</v>
      </c>
      <c r="E8" s="249">
        <v>0</v>
      </c>
      <c r="F8" s="244">
        <v>2098.8000000000002</v>
      </c>
      <c r="G8" s="249">
        <v>2098.8000000000002</v>
      </c>
      <c r="H8" s="249">
        <v>2098.8000000000002</v>
      </c>
      <c r="I8" s="246">
        <f t="shared" si="0"/>
        <v>1</v>
      </c>
    </row>
    <row r="9" spans="1:9" ht="23.25" customHeight="1" thickBot="1" x14ac:dyDescent="0.3">
      <c r="A9" s="558"/>
      <c r="B9" s="569"/>
      <c r="C9" s="245">
        <v>4430</v>
      </c>
      <c r="D9" s="247" t="s">
        <v>120</v>
      </c>
      <c r="E9" s="249">
        <v>0</v>
      </c>
      <c r="F9" s="244">
        <v>230400.71</v>
      </c>
      <c r="G9" s="249">
        <v>230400.71</v>
      </c>
      <c r="H9" s="249">
        <v>230400.71</v>
      </c>
      <c r="I9" s="246">
        <f t="shared" si="0"/>
        <v>1</v>
      </c>
    </row>
    <row r="10" spans="1:9" ht="20.25" customHeight="1" thickBot="1" x14ac:dyDescent="0.3">
      <c r="A10" s="242">
        <v>750</v>
      </c>
      <c r="B10" s="245"/>
      <c r="C10" s="245"/>
      <c r="D10" s="252" t="s">
        <v>17</v>
      </c>
      <c r="E10" s="248">
        <f>E11</f>
        <v>10000</v>
      </c>
      <c r="F10" s="255">
        <v>12269</v>
      </c>
      <c r="G10" s="248">
        <f>E11+F11</f>
        <v>22269</v>
      </c>
      <c r="H10" s="248">
        <v>20463.509999999998</v>
      </c>
      <c r="I10" s="253">
        <f>H10/G10</f>
        <v>0.91892361578876458</v>
      </c>
    </row>
    <row r="11" spans="1:9" ht="21.75" customHeight="1" thickBot="1" x14ac:dyDescent="0.3">
      <c r="A11" s="537"/>
      <c r="B11" s="245">
        <v>75011</v>
      </c>
      <c r="C11" s="245"/>
      <c r="D11" s="247" t="s">
        <v>18</v>
      </c>
      <c r="E11" s="249">
        <v>10000</v>
      </c>
      <c r="F11" s="244">
        <v>12269</v>
      </c>
      <c r="G11" s="249">
        <v>22269</v>
      </c>
      <c r="H11" s="249">
        <v>20463.509999999998</v>
      </c>
      <c r="I11" s="246">
        <f>H11/G11</f>
        <v>0.91892361578876458</v>
      </c>
    </row>
    <row r="12" spans="1:9" ht="24" customHeight="1" thickBot="1" x14ac:dyDescent="0.3">
      <c r="A12" s="537"/>
      <c r="B12" s="538"/>
      <c r="C12" s="538">
        <v>4010</v>
      </c>
      <c r="D12" s="544" t="s">
        <v>123</v>
      </c>
      <c r="E12" s="498">
        <v>4276</v>
      </c>
      <c r="F12" s="436">
        <v>7663.51</v>
      </c>
      <c r="G12" s="498">
        <v>13745</v>
      </c>
      <c r="H12" s="498">
        <v>11939.51</v>
      </c>
      <c r="I12" s="543">
        <f>H12/G12</f>
        <v>0.868643870498363</v>
      </c>
    </row>
    <row r="13" spans="1:9" ht="20.25" customHeight="1" thickBot="1" x14ac:dyDescent="0.3">
      <c r="A13" s="537"/>
      <c r="B13" s="538"/>
      <c r="C13" s="538"/>
      <c r="D13" s="544"/>
      <c r="E13" s="498"/>
      <c r="F13" s="436"/>
      <c r="G13" s="498"/>
      <c r="H13" s="498"/>
      <c r="I13" s="543"/>
    </row>
    <row r="14" spans="1:9" ht="14.25" customHeight="1" thickBot="1" x14ac:dyDescent="0.3">
      <c r="A14" s="537"/>
      <c r="B14" s="538"/>
      <c r="C14" s="538">
        <v>4040</v>
      </c>
      <c r="D14" s="544" t="s">
        <v>124</v>
      </c>
      <c r="E14" s="498">
        <v>2700</v>
      </c>
      <c r="F14" s="498">
        <v>0</v>
      </c>
      <c r="G14" s="498">
        <v>2700</v>
      </c>
      <c r="H14" s="498">
        <v>2700</v>
      </c>
      <c r="I14" s="543">
        <f t="shared" ref="I14" si="1">H14/G14</f>
        <v>1</v>
      </c>
    </row>
    <row r="15" spans="1:9" ht="9" customHeight="1" thickBot="1" x14ac:dyDescent="0.3">
      <c r="A15" s="537"/>
      <c r="B15" s="538"/>
      <c r="C15" s="538"/>
      <c r="D15" s="544"/>
      <c r="E15" s="498"/>
      <c r="F15" s="498"/>
      <c r="G15" s="498"/>
      <c r="H15" s="498"/>
      <c r="I15" s="543"/>
    </row>
    <row r="16" spans="1:9" ht="15.75" customHeight="1" thickBot="1" x14ac:dyDescent="0.3">
      <c r="A16" s="537"/>
      <c r="B16" s="538"/>
      <c r="C16" s="538">
        <v>4110</v>
      </c>
      <c r="D16" s="544" t="s">
        <v>125</v>
      </c>
      <c r="E16" s="498">
        <v>814</v>
      </c>
      <c r="F16" s="436">
        <v>2000</v>
      </c>
      <c r="G16" s="498">
        <v>2814</v>
      </c>
      <c r="H16" s="498">
        <v>2814</v>
      </c>
      <c r="I16" s="543">
        <f t="shared" ref="I16" si="2">H16/G16</f>
        <v>1</v>
      </c>
    </row>
    <row r="17" spans="1:9" ht="7.5" customHeight="1" thickBot="1" x14ac:dyDescent="0.3">
      <c r="A17" s="537"/>
      <c r="B17" s="538"/>
      <c r="C17" s="538"/>
      <c r="D17" s="544"/>
      <c r="E17" s="498"/>
      <c r="F17" s="436"/>
      <c r="G17" s="498"/>
      <c r="H17" s="498"/>
      <c r="I17" s="543"/>
    </row>
    <row r="18" spans="1:9" ht="16.5" customHeight="1" thickBot="1" x14ac:dyDescent="0.3">
      <c r="A18" s="537"/>
      <c r="B18" s="538"/>
      <c r="C18" s="245">
        <v>4120</v>
      </c>
      <c r="D18" s="247" t="s">
        <v>126</v>
      </c>
      <c r="E18" s="249">
        <v>22</v>
      </c>
      <c r="F18" s="244">
        <v>800</v>
      </c>
      <c r="G18" s="249">
        <v>822</v>
      </c>
      <c r="H18" s="249">
        <v>822</v>
      </c>
      <c r="I18" s="246">
        <v>1</v>
      </c>
    </row>
    <row r="19" spans="1:9" ht="34.5" customHeight="1" thickBot="1" x14ac:dyDescent="0.3">
      <c r="A19" s="537"/>
      <c r="B19" s="538"/>
      <c r="C19" s="245">
        <v>4440</v>
      </c>
      <c r="D19" s="247" t="s">
        <v>131</v>
      </c>
      <c r="E19" s="249">
        <v>2188</v>
      </c>
      <c r="F19" s="249">
        <v>0</v>
      </c>
      <c r="G19" s="249">
        <v>2188</v>
      </c>
      <c r="H19" s="249">
        <v>2188</v>
      </c>
      <c r="I19" s="246">
        <f t="shared" ref="I19:I34" si="3">H19/G19</f>
        <v>1</v>
      </c>
    </row>
    <row r="20" spans="1:9" ht="78.75" customHeight="1" thickBot="1" x14ac:dyDescent="0.3">
      <c r="A20" s="242">
        <v>751</v>
      </c>
      <c r="B20" s="245"/>
      <c r="C20" s="245"/>
      <c r="D20" s="252" t="s">
        <v>19</v>
      </c>
      <c r="E20" s="248">
        <v>600</v>
      </c>
      <c r="F20" s="255">
        <v>7656</v>
      </c>
      <c r="G20" s="248">
        <v>8256</v>
      </c>
      <c r="H20" s="248">
        <v>8066</v>
      </c>
      <c r="I20" s="253">
        <f t="shared" si="3"/>
        <v>0.97698643410852715</v>
      </c>
    </row>
    <row r="21" spans="1:9" ht="34.5" customHeight="1" thickBot="1" x14ac:dyDescent="0.3">
      <c r="A21" s="538"/>
      <c r="B21" s="245">
        <v>75101</v>
      </c>
      <c r="C21" s="245"/>
      <c r="D21" s="247" t="s">
        <v>167</v>
      </c>
      <c r="E21" s="249">
        <v>600</v>
      </c>
      <c r="F21" s="272">
        <v>2856</v>
      </c>
      <c r="G21" s="273">
        <v>3456</v>
      </c>
      <c r="H21" s="249">
        <v>3266</v>
      </c>
      <c r="I21" s="246">
        <f t="shared" si="3"/>
        <v>0.94502314814814814</v>
      </c>
    </row>
    <row r="22" spans="1:9" ht="25.5" customHeight="1" thickBot="1" x14ac:dyDescent="0.3">
      <c r="A22" s="538"/>
      <c r="B22" s="412"/>
      <c r="C22" s="245">
        <v>4170</v>
      </c>
      <c r="D22" s="247" t="s">
        <v>127</v>
      </c>
      <c r="E22" s="249">
        <v>600</v>
      </c>
      <c r="F22" s="249">
        <v>0</v>
      </c>
      <c r="G22" s="272">
        <v>600</v>
      </c>
      <c r="H22" s="249">
        <v>600</v>
      </c>
      <c r="I22" s="246">
        <v>1</v>
      </c>
    </row>
    <row r="23" spans="1:9" ht="30.75" customHeight="1" thickBot="1" x14ac:dyDescent="0.3">
      <c r="A23" s="538"/>
      <c r="B23" s="414"/>
      <c r="C23" s="245">
        <v>4210</v>
      </c>
      <c r="D23" s="247" t="s">
        <v>116</v>
      </c>
      <c r="E23" s="249">
        <v>0</v>
      </c>
      <c r="F23" s="272">
        <v>2856</v>
      </c>
      <c r="G23" s="249">
        <v>2856</v>
      </c>
      <c r="H23" s="249">
        <v>2666</v>
      </c>
      <c r="I23" s="246">
        <f t="shared" si="3"/>
        <v>0.93347338935574231</v>
      </c>
    </row>
    <row r="24" spans="1:9" ht="48" thickBot="1" x14ac:dyDescent="0.3">
      <c r="A24" s="538"/>
      <c r="B24" s="245">
        <v>75109</v>
      </c>
      <c r="C24" s="245"/>
      <c r="D24" s="247" t="s">
        <v>199</v>
      </c>
      <c r="E24" s="249">
        <v>0</v>
      </c>
      <c r="F24" s="244">
        <v>4800</v>
      </c>
      <c r="G24" s="249">
        <v>4800</v>
      </c>
      <c r="H24" s="249">
        <v>4800</v>
      </c>
      <c r="I24" s="246">
        <v>1</v>
      </c>
    </row>
    <row r="25" spans="1:9" ht="16.5" thickBot="1" x14ac:dyDescent="0.3">
      <c r="A25" s="538"/>
      <c r="B25" s="538"/>
      <c r="C25" s="245">
        <v>3030</v>
      </c>
      <c r="D25" s="247" t="s">
        <v>200</v>
      </c>
      <c r="E25" s="249">
        <v>0</v>
      </c>
      <c r="F25" s="244">
        <v>4000</v>
      </c>
      <c r="G25" s="249">
        <v>4000</v>
      </c>
      <c r="H25" s="249">
        <v>4000</v>
      </c>
      <c r="I25" s="246">
        <v>1</v>
      </c>
    </row>
    <row r="26" spans="1:9" ht="16.5" thickBot="1" x14ac:dyDescent="0.3">
      <c r="A26" s="538"/>
      <c r="B26" s="538"/>
      <c r="C26" s="245">
        <v>4210</v>
      </c>
      <c r="D26" s="247" t="s">
        <v>116</v>
      </c>
      <c r="E26" s="249">
        <v>0</v>
      </c>
      <c r="F26" s="244">
        <v>800</v>
      </c>
      <c r="G26" s="249">
        <v>800</v>
      </c>
      <c r="H26" s="249">
        <v>800</v>
      </c>
      <c r="I26" s="246">
        <v>1</v>
      </c>
    </row>
    <row r="27" spans="1:9" ht="16.5" thickBot="1" x14ac:dyDescent="0.3">
      <c r="A27" s="242">
        <v>801</v>
      </c>
      <c r="B27" s="245"/>
      <c r="C27" s="245"/>
      <c r="D27" s="252" t="s">
        <v>11</v>
      </c>
      <c r="E27" s="248">
        <v>0</v>
      </c>
      <c r="F27" s="255">
        <v>25251.27</v>
      </c>
      <c r="G27" s="248">
        <v>25251.27</v>
      </c>
      <c r="H27" s="248">
        <v>25177.47</v>
      </c>
      <c r="I27" s="253">
        <v>0.997</v>
      </c>
    </row>
    <row r="28" spans="1:9" ht="24" customHeight="1" thickBot="1" x14ac:dyDescent="0.3">
      <c r="A28" s="412"/>
      <c r="B28" s="245">
        <v>80101</v>
      </c>
      <c r="C28" s="245"/>
      <c r="D28" s="247" t="s">
        <v>216</v>
      </c>
      <c r="E28" s="249">
        <v>0</v>
      </c>
      <c r="F28" s="244">
        <v>9789.27</v>
      </c>
      <c r="G28" s="249">
        <v>9789.27</v>
      </c>
      <c r="H28" s="249">
        <v>9789.27</v>
      </c>
      <c r="I28" s="246">
        <v>1</v>
      </c>
    </row>
    <row r="29" spans="1:9" ht="30" customHeight="1" thickBot="1" x14ac:dyDescent="0.3">
      <c r="A29" s="413"/>
      <c r="B29" s="245"/>
      <c r="C29" s="245">
        <v>4240</v>
      </c>
      <c r="D29" s="247" t="s">
        <v>217</v>
      </c>
      <c r="E29" s="249">
        <v>0</v>
      </c>
      <c r="F29" s="244">
        <v>9789.27</v>
      </c>
      <c r="G29" s="249">
        <v>9789.27</v>
      </c>
      <c r="H29" s="249">
        <v>9789.27</v>
      </c>
      <c r="I29" s="246">
        <v>1</v>
      </c>
    </row>
    <row r="30" spans="1:9" ht="16.5" thickBot="1" x14ac:dyDescent="0.3">
      <c r="A30" s="413"/>
      <c r="B30" s="245">
        <v>80110</v>
      </c>
      <c r="C30" s="245"/>
      <c r="D30" s="247" t="s">
        <v>12</v>
      </c>
      <c r="E30" s="249"/>
      <c r="F30" s="244">
        <v>10949.66</v>
      </c>
      <c r="G30" s="249">
        <v>10949.66</v>
      </c>
      <c r="H30" s="249">
        <v>10875.86</v>
      </c>
      <c r="I30" s="246">
        <v>0.99329999999999996</v>
      </c>
    </row>
    <row r="31" spans="1:9" ht="32.25" thickBot="1" x14ac:dyDescent="0.3">
      <c r="A31" s="413"/>
      <c r="B31" s="245"/>
      <c r="C31" s="245">
        <v>4240</v>
      </c>
      <c r="D31" s="247" t="s">
        <v>217</v>
      </c>
      <c r="E31" s="249">
        <v>0</v>
      </c>
      <c r="F31" s="244">
        <v>10949.66</v>
      </c>
      <c r="G31" s="249">
        <v>10949.66</v>
      </c>
      <c r="H31" s="249">
        <v>10875.86</v>
      </c>
      <c r="I31" s="246">
        <v>0.99329999999999996</v>
      </c>
    </row>
    <row r="32" spans="1:9" ht="111" thickBot="1" x14ac:dyDescent="0.3">
      <c r="A32" s="413"/>
      <c r="B32" s="245">
        <v>80150</v>
      </c>
      <c r="C32" s="245"/>
      <c r="D32" s="247" t="s">
        <v>237</v>
      </c>
      <c r="E32" s="249">
        <v>0</v>
      </c>
      <c r="F32" s="244">
        <v>4512.34</v>
      </c>
      <c r="G32" s="249">
        <v>4512.34</v>
      </c>
      <c r="H32" s="249">
        <v>4512.34</v>
      </c>
      <c r="I32" s="246">
        <v>1</v>
      </c>
    </row>
    <row r="33" spans="1:9" ht="32.25" thickBot="1" x14ac:dyDescent="0.3">
      <c r="A33" s="414"/>
      <c r="B33" s="245"/>
      <c r="C33" s="245">
        <v>4240</v>
      </c>
      <c r="D33" s="247" t="s">
        <v>217</v>
      </c>
      <c r="E33" s="249">
        <v>0</v>
      </c>
      <c r="F33" s="244">
        <v>4512.34</v>
      </c>
      <c r="G33" s="249">
        <v>4512.34</v>
      </c>
      <c r="H33" s="249">
        <v>4512.34</v>
      </c>
      <c r="I33" s="246">
        <v>1</v>
      </c>
    </row>
    <row r="34" spans="1:9" ht="16.5" thickBot="1" x14ac:dyDescent="0.3">
      <c r="A34" s="242">
        <v>852</v>
      </c>
      <c r="B34" s="245"/>
      <c r="C34" s="242"/>
      <c r="D34" s="252" t="s">
        <v>22</v>
      </c>
      <c r="E34" s="248">
        <f>E43+E55+E61</f>
        <v>1393000</v>
      </c>
      <c r="F34" s="255">
        <v>1866975.36</v>
      </c>
      <c r="G34" s="248">
        <v>3259975.36</v>
      </c>
      <c r="H34" s="248">
        <v>3226099.52</v>
      </c>
      <c r="I34" s="253">
        <f t="shared" si="3"/>
        <v>0.98960855949536997</v>
      </c>
    </row>
    <row r="35" spans="1:9" ht="16.5" thickBot="1" x14ac:dyDescent="0.3">
      <c r="A35" s="376"/>
      <c r="B35" s="245">
        <v>85211</v>
      </c>
      <c r="C35" s="242"/>
      <c r="D35" s="335" t="s">
        <v>238</v>
      </c>
      <c r="E35" s="332"/>
      <c r="F35" s="333">
        <v>1563700</v>
      </c>
      <c r="G35" s="332">
        <v>1563700</v>
      </c>
      <c r="H35" s="332">
        <v>1543199.81</v>
      </c>
      <c r="I35" s="334">
        <v>0.37319999999999998</v>
      </c>
    </row>
    <row r="36" spans="1:9" ht="16.5" thickBot="1" x14ac:dyDescent="0.3">
      <c r="A36" s="377"/>
      <c r="B36" s="412"/>
      <c r="C36" s="245">
        <v>3110</v>
      </c>
      <c r="D36" s="247" t="s">
        <v>158</v>
      </c>
      <c r="E36" s="249">
        <v>0</v>
      </c>
      <c r="F36" s="244">
        <v>1532971</v>
      </c>
      <c r="G36" s="249">
        <v>1532971</v>
      </c>
      <c r="H36" s="249">
        <v>1512945.6</v>
      </c>
      <c r="I36" s="246">
        <v>0.37180000000000002</v>
      </c>
    </row>
    <row r="37" spans="1:9" ht="16.5" thickBot="1" x14ac:dyDescent="0.3">
      <c r="A37" s="377"/>
      <c r="B37" s="413"/>
      <c r="C37" s="245">
        <v>4010</v>
      </c>
      <c r="D37" s="247" t="s">
        <v>123</v>
      </c>
      <c r="E37" s="249">
        <v>0</v>
      </c>
      <c r="F37" s="244">
        <v>19095</v>
      </c>
      <c r="G37" s="249">
        <v>19095</v>
      </c>
      <c r="H37" s="249">
        <v>18914.34</v>
      </c>
      <c r="I37" s="246">
        <v>0.99050000000000005</v>
      </c>
    </row>
    <row r="38" spans="1:9" ht="16.5" thickBot="1" x14ac:dyDescent="0.3">
      <c r="A38" s="377"/>
      <c r="B38" s="413"/>
      <c r="C38" s="245">
        <v>4110</v>
      </c>
      <c r="D38" s="247" t="s">
        <v>239</v>
      </c>
      <c r="E38" s="249">
        <v>0</v>
      </c>
      <c r="F38" s="244">
        <v>3449</v>
      </c>
      <c r="G38" s="249">
        <v>3449</v>
      </c>
      <c r="H38" s="249">
        <v>3393.27</v>
      </c>
      <c r="I38" s="246">
        <v>0.96970000000000001</v>
      </c>
    </row>
    <row r="39" spans="1:9" ht="16.5" thickBot="1" x14ac:dyDescent="0.3">
      <c r="A39" s="377"/>
      <c r="B39" s="413"/>
      <c r="C39" s="245">
        <v>4120</v>
      </c>
      <c r="D39" s="247" t="s">
        <v>126</v>
      </c>
      <c r="E39" s="249"/>
      <c r="F39" s="244">
        <v>468</v>
      </c>
      <c r="G39" s="249">
        <v>468</v>
      </c>
      <c r="H39" s="249">
        <v>329.36</v>
      </c>
      <c r="I39" s="246">
        <v>0.70369999999999999</v>
      </c>
    </row>
    <row r="40" spans="1:9" ht="16.5" thickBot="1" x14ac:dyDescent="0.3">
      <c r="A40" s="377"/>
      <c r="B40" s="413"/>
      <c r="C40" s="245">
        <v>4210</v>
      </c>
      <c r="D40" s="247" t="s">
        <v>116</v>
      </c>
      <c r="E40" s="249"/>
      <c r="F40" s="244">
        <v>3600</v>
      </c>
      <c r="G40" s="249">
        <v>3600</v>
      </c>
      <c r="H40" s="249">
        <v>3600</v>
      </c>
      <c r="I40" s="246">
        <v>1</v>
      </c>
    </row>
    <row r="41" spans="1:9" ht="16.5" thickBot="1" x14ac:dyDescent="0.3">
      <c r="A41" s="377"/>
      <c r="B41" s="413"/>
      <c r="C41" s="245">
        <v>4300</v>
      </c>
      <c r="D41" s="247" t="s">
        <v>215</v>
      </c>
      <c r="E41" s="249"/>
      <c r="F41" s="244">
        <v>2817</v>
      </c>
      <c r="G41" s="249">
        <v>2817</v>
      </c>
      <c r="H41" s="249">
        <v>2720.8</v>
      </c>
      <c r="I41" s="246">
        <v>0.96579999999999999</v>
      </c>
    </row>
    <row r="42" spans="1:9" ht="32.25" thickBot="1" x14ac:dyDescent="0.3">
      <c r="A42" s="377"/>
      <c r="B42" s="414"/>
      <c r="C42" s="245">
        <v>4700</v>
      </c>
      <c r="D42" s="247" t="s">
        <v>240</v>
      </c>
      <c r="E42" s="249"/>
      <c r="F42" s="244">
        <v>1300</v>
      </c>
      <c r="G42" s="249">
        <v>1300</v>
      </c>
      <c r="H42" s="249">
        <v>1296.44</v>
      </c>
      <c r="I42" s="246">
        <v>0.99719999999999998</v>
      </c>
    </row>
    <row r="43" spans="1:9" ht="63.75" thickBot="1" x14ac:dyDescent="0.3">
      <c r="A43" s="377"/>
      <c r="B43" s="245">
        <v>85212</v>
      </c>
      <c r="C43" s="242"/>
      <c r="D43" s="247" t="s">
        <v>23</v>
      </c>
      <c r="E43" s="249">
        <v>1378000</v>
      </c>
      <c r="F43" s="311">
        <v>269233</v>
      </c>
      <c r="G43" s="249">
        <v>1647233</v>
      </c>
      <c r="H43" s="249">
        <v>1635281.5</v>
      </c>
      <c r="I43" s="246">
        <f>H43/G43</f>
        <v>0.99274449941204435</v>
      </c>
    </row>
    <row r="44" spans="1:9" ht="15.75" customHeight="1" thickBot="1" x14ac:dyDescent="0.3">
      <c r="A44" s="377"/>
      <c r="B44" s="538"/>
      <c r="C44" s="538">
        <v>3110</v>
      </c>
      <c r="D44" s="544" t="s">
        <v>158</v>
      </c>
      <c r="E44" s="498">
        <v>1276660</v>
      </c>
      <c r="F44" s="436">
        <v>197218</v>
      </c>
      <c r="G44" s="498">
        <v>1473878</v>
      </c>
      <c r="H44" s="498">
        <v>1464995.01</v>
      </c>
      <c r="I44" s="543">
        <f>H44/G44</f>
        <v>0.99397304932972741</v>
      </c>
    </row>
    <row r="45" spans="1:9" ht="15.75" customHeight="1" thickBot="1" x14ac:dyDescent="0.3">
      <c r="A45" s="377"/>
      <c r="B45" s="538"/>
      <c r="C45" s="538"/>
      <c r="D45" s="544"/>
      <c r="E45" s="498"/>
      <c r="F45" s="436"/>
      <c r="G45" s="498"/>
      <c r="H45" s="498"/>
      <c r="I45" s="543"/>
    </row>
    <row r="46" spans="1:9" ht="16.5" thickBot="1" x14ac:dyDescent="0.3">
      <c r="A46" s="377"/>
      <c r="B46" s="538"/>
      <c r="C46" s="245">
        <v>4010</v>
      </c>
      <c r="D46" s="247" t="s">
        <v>123</v>
      </c>
      <c r="E46" s="249">
        <v>23367</v>
      </c>
      <c r="F46" s="339">
        <v>4000</v>
      </c>
      <c r="G46" s="249">
        <v>27367</v>
      </c>
      <c r="H46" s="249">
        <v>26630.41</v>
      </c>
      <c r="I46" s="246">
        <f>H46/G46</f>
        <v>0.97308473709211829</v>
      </c>
    </row>
    <row r="47" spans="1:9" ht="16.5" thickBot="1" x14ac:dyDescent="0.3">
      <c r="A47" s="377"/>
      <c r="B47" s="538"/>
      <c r="C47" s="245">
        <v>4040</v>
      </c>
      <c r="D47" s="247" t="s">
        <v>124</v>
      </c>
      <c r="E47" s="249">
        <v>1674</v>
      </c>
      <c r="F47" s="244">
        <v>0</v>
      </c>
      <c r="G47" s="249">
        <v>1674</v>
      </c>
      <c r="H47" s="249">
        <v>1672.85</v>
      </c>
      <c r="I47" s="246">
        <f>H47/G47</f>
        <v>0.99931302270011946</v>
      </c>
    </row>
    <row r="48" spans="1:9" ht="15.75" customHeight="1" thickBot="1" x14ac:dyDescent="0.3">
      <c r="A48" s="377"/>
      <c r="B48" s="538"/>
      <c r="C48" s="538">
        <v>4110</v>
      </c>
      <c r="D48" s="544" t="s">
        <v>125</v>
      </c>
      <c r="E48" s="498">
        <v>64523</v>
      </c>
      <c r="F48" s="436">
        <v>67730</v>
      </c>
      <c r="G48" s="498">
        <v>132253</v>
      </c>
      <c r="H48" s="498">
        <v>130513.97</v>
      </c>
      <c r="I48" s="543">
        <f>H48/G48</f>
        <v>0.98685073306465643</v>
      </c>
    </row>
    <row r="49" spans="1:9" ht="6" customHeight="1" thickBot="1" x14ac:dyDescent="0.3">
      <c r="A49" s="377"/>
      <c r="B49" s="538"/>
      <c r="C49" s="538"/>
      <c r="D49" s="544"/>
      <c r="E49" s="498"/>
      <c r="F49" s="436"/>
      <c r="G49" s="498"/>
      <c r="H49" s="498"/>
      <c r="I49" s="543"/>
    </row>
    <row r="50" spans="1:9" ht="16.5" thickBot="1" x14ac:dyDescent="0.3">
      <c r="A50" s="377"/>
      <c r="B50" s="538"/>
      <c r="C50" s="245">
        <v>4120</v>
      </c>
      <c r="D50" s="247" t="s">
        <v>126</v>
      </c>
      <c r="E50" s="249">
        <v>614</v>
      </c>
      <c r="F50" s="339">
        <v>25</v>
      </c>
      <c r="G50" s="249">
        <v>639</v>
      </c>
      <c r="H50" s="249">
        <v>577.66999999999996</v>
      </c>
      <c r="I50" s="246">
        <f>H50/G50</f>
        <v>0.90402190923317682</v>
      </c>
    </row>
    <row r="51" spans="1:9" ht="23.25" customHeight="1" thickBot="1" x14ac:dyDescent="0.3">
      <c r="A51" s="377"/>
      <c r="B51" s="538"/>
      <c r="C51" s="245">
        <v>4210</v>
      </c>
      <c r="D51" s="247" t="s">
        <v>116</v>
      </c>
      <c r="E51" s="249">
        <v>2462</v>
      </c>
      <c r="F51" s="339">
        <v>1760</v>
      </c>
      <c r="G51" s="249">
        <v>4222</v>
      </c>
      <c r="H51" s="249">
        <v>4174.91</v>
      </c>
      <c r="I51" s="246">
        <f>H51/G51</f>
        <v>0.98884651823780201</v>
      </c>
    </row>
    <row r="52" spans="1:9" ht="16.5" thickBot="1" x14ac:dyDescent="0.3">
      <c r="A52" s="377"/>
      <c r="B52" s="538"/>
      <c r="C52" s="245">
        <v>4300</v>
      </c>
      <c r="D52" s="247" t="s">
        <v>118</v>
      </c>
      <c r="E52" s="249">
        <v>6000</v>
      </c>
      <c r="F52" s="249">
        <v>0</v>
      </c>
      <c r="G52" s="249">
        <v>6000</v>
      </c>
      <c r="H52" s="249">
        <v>5757</v>
      </c>
      <c r="I52" s="246">
        <f t="shared" ref="I52:I54" si="4">H52/G52</f>
        <v>0.95950000000000002</v>
      </c>
    </row>
    <row r="53" spans="1:9" ht="16.5" customHeight="1" thickBot="1" x14ac:dyDescent="0.3">
      <c r="A53" s="377"/>
      <c r="B53" s="538"/>
      <c r="C53" s="245">
        <v>4410</v>
      </c>
      <c r="D53" s="247" t="s">
        <v>135</v>
      </c>
      <c r="E53" s="249">
        <v>700</v>
      </c>
      <c r="F53" s="249">
        <v>-500</v>
      </c>
      <c r="G53" s="249">
        <v>200</v>
      </c>
      <c r="H53" s="249">
        <v>115.24</v>
      </c>
      <c r="I53" s="246">
        <f t="shared" si="4"/>
        <v>0.57619999999999993</v>
      </c>
    </row>
    <row r="54" spans="1:9" ht="34.5" customHeight="1" thickBot="1" x14ac:dyDescent="0.3">
      <c r="A54" s="377"/>
      <c r="B54" s="538"/>
      <c r="C54" s="245">
        <v>4700</v>
      </c>
      <c r="D54" s="247" t="s">
        <v>240</v>
      </c>
      <c r="E54" s="249">
        <v>2000</v>
      </c>
      <c r="F54" s="249">
        <v>-1000</v>
      </c>
      <c r="G54" s="249">
        <v>1000</v>
      </c>
      <c r="H54" s="249">
        <v>844.44</v>
      </c>
      <c r="I54" s="246">
        <f t="shared" si="4"/>
        <v>0.84444000000000008</v>
      </c>
    </row>
    <row r="55" spans="1:9" ht="15.75" customHeight="1" thickBot="1" x14ac:dyDescent="0.3">
      <c r="A55" s="377"/>
      <c r="B55" s="538">
        <v>85213</v>
      </c>
      <c r="C55" s="537"/>
      <c r="D55" s="544" t="s">
        <v>168</v>
      </c>
      <c r="E55" s="498">
        <v>15000</v>
      </c>
      <c r="F55" s="436">
        <v>29750</v>
      </c>
      <c r="G55" s="498">
        <v>44750</v>
      </c>
      <c r="H55" s="498">
        <f>H57</f>
        <v>43576.81</v>
      </c>
      <c r="I55" s="543">
        <f>H55/G55</f>
        <v>0.97378346368715074</v>
      </c>
    </row>
    <row r="56" spans="1:9" ht="16.5" customHeight="1" thickBot="1" x14ac:dyDescent="0.3">
      <c r="A56" s="377"/>
      <c r="B56" s="538"/>
      <c r="C56" s="537"/>
      <c r="D56" s="544"/>
      <c r="E56" s="498"/>
      <c r="F56" s="436"/>
      <c r="G56" s="498"/>
      <c r="H56" s="498"/>
      <c r="I56" s="543"/>
    </row>
    <row r="57" spans="1:9" ht="18" customHeight="1" thickBot="1" x14ac:dyDescent="0.3">
      <c r="A57" s="377"/>
      <c r="B57" s="245"/>
      <c r="C57" s="245">
        <v>4130</v>
      </c>
      <c r="D57" s="247" t="s">
        <v>157</v>
      </c>
      <c r="E57" s="249">
        <v>15000</v>
      </c>
      <c r="F57" s="244">
        <v>29750</v>
      </c>
      <c r="G57" s="249">
        <v>44750</v>
      </c>
      <c r="H57" s="249">
        <v>43576.81</v>
      </c>
      <c r="I57" s="246">
        <f>H57/G57</f>
        <v>0.97378346368715074</v>
      </c>
    </row>
    <row r="58" spans="1:9" ht="23.25" customHeight="1" thickBot="1" x14ac:dyDescent="0.3">
      <c r="A58" s="377"/>
      <c r="B58" s="245">
        <v>85215</v>
      </c>
      <c r="C58" s="245"/>
      <c r="D58" s="247" t="s">
        <v>159</v>
      </c>
      <c r="E58" s="249">
        <f>E59+E60</f>
        <v>0</v>
      </c>
      <c r="F58" s="244">
        <v>1192.3599999999999</v>
      </c>
      <c r="G58" s="249">
        <v>1192.3599999999999</v>
      </c>
      <c r="H58" s="249">
        <v>1013.26</v>
      </c>
      <c r="I58" s="246">
        <f t="shared" ref="I58:I59" si="5">H58/G58</f>
        <v>0.84979368647052911</v>
      </c>
    </row>
    <row r="59" spans="1:9" ht="16.5" customHeight="1" thickBot="1" x14ac:dyDescent="0.3">
      <c r="A59" s="377"/>
      <c r="B59" s="538"/>
      <c r="C59" s="245">
        <v>3110</v>
      </c>
      <c r="D59" s="247" t="s">
        <v>158</v>
      </c>
      <c r="E59" s="249">
        <v>0</v>
      </c>
      <c r="F59" s="244">
        <v>1172.5</v>
      </c>
      <c r="G59" s="249">
        <v>1172.5</v>
      </c>
      <c r="H59" s="249">
        <v>993.4</v>
      </c>
      <c r="I59" s="246">
        <f t="shared" si="5"/>
        <v>0.84724946695095948</v>
      </c>
    </row>
    <row r="60" spans="1:9" ht="16.5" customHeight="1" thickBot="1" x14ac:dyDescent="0.3">
      <c r="A60" s="377"/>
      <c r="B60" s="538"/>
      <c r="C60" s="245">
        <v>4210</v>
      </c>
      <c r="D60" s="247" t="s">
        <v>116</v>
      </c>
      <c r="E60" s="249">
        <v>0</v>
      </c>
      <c r="F60" s="244">
        <v>19.86</v>
      </c>
      <c r="G60" s="249">
        <v>19.86</v>
      </c>
      <c r="H60" s="249">
        <v>19.86</v>
      </c>
      <c r="I60" s="246">
        <v>1</v>
      </c>
    </row>
    <row r="61" spans="1:9" ht="16.5" customHeight="1" thickBot="1" x14ac:dyDescent="0.3">
      <c r="A61" s="377"/>
      <c r="B61" s="245">
        <v>85295</v>
      </c>
      <c r="C61" s="245"/>
      <c r="D61" s="247" t="s">
        <v>15</v>
      </c>
      <c r="E61" s="249">
        <v>0</v>
      </c>
      <c r="F61" s="244">
        <v>3100</v>
      </c>
      <c r="G61" s="249">
        <v>3100</v>
      </c>
      <c r="H61" s="249">
        <v>3028.14</v>
      </c>
      <c r="I61" s="246">
        <f>H61/G61</f>
        <v>0.97681935483870963</v>
      </c>
    </row>
    <row r="62" spans="1:9" ht="16.5" customHeight="1" thickBot="1" x14ac:dyDescent="0.3">
      <c r="A62" s="378"/>
      <c r="B62" s="245"/>
      <c r="C62" s="245">
        <v>3110</v>
      </c>
      <c r="D62" s="247" t="s">
        <v>241</v>
      </c>
      <c r="E62" s="249">
        <v>0</v>
      </c>
      <c r="F62" s="244">
        <v>3100</v>
      </c>
      <c r="G62" s="249">
        <v>3100</v>
      </c>
      <c r="H62" s="249">
        <v>3028.14</v>
      </c>
      <c r="I62" s="246">
        <f>H62/G62</f>
        <v>0.97681935483870963</v>
      </c>
    </row>
    <row r="63" spans="1:9" ht="28.5" customHeight="1" thickBot="1" x14ac:dyDescent="0.3">
      <c r="A63" s="542" t="s">
        <v>175</v>
      </c>
      <c r="B63" s="542"/>
      <c r="C63" s="542"/>
      <c r="D63" s="542"/>
      <c r="E63" s="88">
        <f>E34+E20+E10+E5</f>
        <v>1403600</v>
      </c>
      <c r="F63" s="91">
        <v>2146745.39</v>
      </c>
      <c r="G63" s="88">
        <v>3550760.36</v>
      </c>
      <c r="H63" s="88">
        <v>3514815.23</v>
      </c>
      <c r="I63" s="96">
        <f>H63/G63</f>
        <v>0.98987677951885211</v>
      </c>
    </row>
    <row r="64" spans="1:9" ht="15.75" customHeight="1" x14ac:dyDescent="0.25">
      <c r="A64"/>
      <c r="B64"/>
      <c r="C64"/>
      <c r="D64"/>
      <c r="E64"/>
      <c r="F64"/>
      <c r="G64"/>
      <c r="H64"/>
      <c r="I64"/>
    </row>
    <row r="65" spans="1:9" ht="15" x14ac:dyDescent="0.25">
      <c r="A65"/>
      <c r="B65"/>
      <c r="C65"/>
      <c r="D65"/>
      <c r="E65"/>
      <c r="F65"/>
      <c r="G65"/>
      <c r="H65"/>
      <c r="I65"/>
    </row>
    <row r="66" spans="1:9" ht="15" x14ac:dyDescent="0.25">
      <c r="A66"/>
      <c r="B66"/>
      <c r="C66"/>
      <c r="D66"/>
      <c r="E66"/>
      <c r="F66"/>
      <c r="G66"/>
      <c r="H66"/>
      <c r="I66"/>
    </row>
    <row r="67" spans="1:9" ht="15" x14ac:dyDescent="0.25">
      <c r="A67"/>
      <c r="B67"/>
      <c r="C67"/>
      <c r="D67"/>
      <c r="E67"/>
      <c r="F67"/>
      <c r="G67"/>
      <c r="H67"/>
      <c r="I67"/>
    </row>
    <row r="68" spans="1:9" ht="15" x14ac:dyDescent="0.25">
      <c r="A68"/>
      <c r="B68"/>
      <c r="C68"/>
      <c r="D68"/>
      <c r="E68"/>
      <c r="F68"/>
      <c r="G68"/>
      <c r="H68"/>
      <c r="I68"/>
    </row>
    <row r="69" spans="1:9" ht="15" x14ac:dyDescent="0.25">
      <c r="A69"/>
      <c r="B69"/>
      <c r="C69"/>
      <c r="D69"/>
      <c r="E69"/>
      <c r="F69"/>
      <c r="G69"/>
      <c r="H69"/>
      <c r="I69"/>
    </row>
    <row r="70" spans="1:9" ht="15" x14ac:dyDescent="0.25">
      <c r="A70"/>
      <c r="B70"/>
      <c r="C70"/>
      <c r="D70"/>
      <c r="E70"/>
      <c r="F70"/>
      <c r="G70"/>
      <c r="H70"/>
      <c r="I70"/>
    </row>
    <row r="71" spans="1:9" ht="19.5" customHeight="1" x14ac:dyDescent="0.25">
      <c r="A71"/>
      <c r="B71"/>
      <c r="C71"/>
      <c r="D71"/>
      <c r="E71"/>
      <c r="F71"/>
      <c r="G71"/>
      <c r="H71"/>
      <c r="I71"/>
    </row>
  </sheetData>
  <mergeCells count="64">
    <mergeCell ref="D14:D15"/>
    <mergeCell ref="D12:D13"/>
    <mergeCell ref="C16:C17"/>
    <mergeCell ref="D16:D17"/>
    <mergeCell ref="A1:I1"/>
    <mergeCell ref="H2:H3"/>
    <mergeCell ref="A2:A3"/>
    <mergeCell ref="B2:B3"/>
    <mergeCell ref="C2:C3"/>
    <mergeCell ref="D2:D3"/>
    <mergeCell ref="E2:G2"/>
    <mergeCell ref="I2:I3"/>
    <mergeCell ref="C14:C15"/>
    <mergeCell ref="E14:E15"/>
    <mergeCell ref="F14:F15"/>
    <mergeCell ref="G14:G15"/>
    <mergeCell ref="H14:H15"/>
    <mergeCell ref="I14:I15"/>
    <mergeCell ref="E16:E17"/>
    <mergeCell ref="F16:F17"/>
    <mergeCell ref="G16:G17"/>
    <mergeCell ref="H16:H17"/>
    <mergeCell ref="I16:I17"/>
    <mergeCell ref="A6:A9"/>
    <mergeCell ref="B7:B9"/>
    <mergeCell ref="A11:A19"/>
    <mergeCell ref="B12:B19"/>
    <mergeCell ref="C12:C13"/>
    <mergeCell ref="E12:E13"/>
    <mergeCell ref="F12:F13"/>
    <mergeCell ref="G12:G13"/>
    <mergeCell ref="H12:H13"/>
    <mergeCell ref="I12:I13"/>
    <mergeCell ref="F44:F45"/>
    <mergeCell ref="G44:G45"/>
    <mergeCell ref="H44:H45"/>
    <mergeCell ref="I44:I45"/>
    <mergeCell ref="C48:C49"/>
    <mergeCell ref="D48:D49"/>
    <mergeCell ref="E48:E49"/>
    <mergeCell ref="F48:F49"/>
    <mergeCell ref="G48:G49"/>
    <mergeCell ref="H48:H49"/>
    <mergeCell ref="I48:I49"/>
    <mergeCell ref="C44:C45"/>
    <mergeCell ref="D44:D45"/>
    <mergeCell ref="E44:E45"/>
    <mergeCell ref="E55:E56"/>
    <mergeCell ref="F55:F56"/>
    <mergeCell ref="G55:G56"/>
    <mergeCell ref="H55:H56"/>
    <mergeCell ref="I55:I56"/>
    <mergeCell ref="B59:B60"/>
    <mergeCell ref="A63:D63"/>
    <mergeCell ref="B22:B23"/>
    <mergeCell ref="A28:A33"/>
    <mergeCell ref="B36:B42"/>
    <mergeCell ref="A35:A62"/>
    <mergeCell ref="A21:A26"/>
    <mergeCell ref="B25:B26"/>
    <mergeCell ref="B44:B54"/>
    <mergeCell ref="B55:B56"/>
    <mergeCell ref="C55:C56"/>
    <mergeCell ref="D55:D56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F14" sqref="F14"/>
    </sheetView>
  </sheetViews>
  <sheetFormatPr defaultRowHeight="15" x14ac:dyDescent="0.25"/>
  <cols>
    <col min="1" max="1" width="45.140625" customWidth="1"/>
    <col min="2" max="2" width="18.85546875" customWidth="1"/>
    <col min="3" max="3" width="19.28515625" customWidth="1"/>
    <col min="4" max="4" width="19" customWidth="1"/>
    <col min="5" max="5" width="19.140625" customWidth="1"/>
    <col min="6" max="6" width="16.140625" customWidth="1"/>
  </cols>
  <sheetData>
    <row r="1" spans="1:6" ht="19.5" thickBot="1" x14ac:dyDescent="0.35">
      <c r="A1" s="508" t="s">
        <v>257</v>
      </c>
      <c r="B1" s="508"/>
      <c r="C1" s="508"/>
      <c r="D1" s="508"/>
      <c r="E1" s="508"/>
      <c r="F1" s="508"/>
    </row>
    <row r="2" spans="1:6" ht="21" thickBot="1" x14ac:dyDescent="0.3">
      <c r="A2" s="566" t="s">
        <v>3</v>
      </c>
      <c r="B2" s="566" t="s">
        <v>97</v>
      </c>
      <c r="C2" s="566"/>
      <c r="D2" s="566"/>
      <c r="E2" s="566" t="s">
        <v>5</v>
      </c>
      <c r="F2" s="566" t="s">
        <v>27</v>
      </c>
    </row>
    <row r="3" spans="1:6" ht="38.25" thickBot="1" x14ac:dyDescent="0.3">
      <c r="A3" s="566"/>
      <c r="B3" s="102" t="s">
        <v>6</v>
      </c>
      <c r="C3" s="102" t="s">
        <v>185</v>
      </c>
      <c r="D3" s="102" t="s">
        <v>258</v>
      </c>
      <c r="E3" s="566"/>
      <c r="F3" s="566"/>
    </row>
    <row r="4" spans="1:6" ht="21" thickBot="1" x14ac:dyDescent="0.3">
      <c r="A4" s="571" t="s">
        <v>179</v>
      </c>
      <c r="B4" s="571"/>
      <c r="C4" s="571"/>
      <c r="D4" s="571"/>
      <c r="E4" s="571"/>
      <c r="F4" s="571"/>
    </row>
    <row r="5" spans="1:6" ht="43.5" customHeight="1" thickBot="1" x14ac:dyDescent="0.3">
      <c r="A5" s="103" t="s">
        <v>191</v>
      </c>
      <c r="B5" s="105">
        <v>8916939</v>
      </c>
      <c r="C5" s="110">
        <v>819336.91</v>
      </c>
      <c r="D5" s="105">
        <f>B5+C5</f>
        <v>9736275.9100000001</v>
      </c>
      <c r="E5" s="105">
        <v>9285685</v>
      </c>
      <c r="F5" s="107">
        <f>E5/D5</f>
        <v>0.9537204045812625</v>
      </c>
    </row>
    <row r="6" spans="1:6" ht="17.25" customHeight="1" thickBot="1" x14ac:dyDescent="0.3">
      <c r="A6" s="572" t="s">
        <v>190</v>
      </c>
      <c r="B6" s="573">
        <v>440865</v>
      </c>
      <c r="C6" s="574">
        <v>58000</v>
      </c>
      <c r="D6" s="573">
        <f>B6+C6</f>
        <v>498865</v>
      </c>
      <c r="E6" s="573">
        <v>428978.77</v>
      </c>
      <c r="F6" s="575">
        <f t="shared" ref="F6" si="0">E6/D6</f>
        <v>0.85990953464364106</v>
      </c>
    </row>
    <row r="7" spans="1:6" ht="18.75" hidden="1" customHeight="1" x14ac:dyDescent="0.25">
      <c r="A7" s="572"/>
      <c r="B7" s="573"/>
      <c r="C7" s="574"/>
      <c r="D7" s="573"/>
      <c r="E7" s="573"/>
      <c r="F7" s="576"/>
    </row>
    <row r="8" spans="1:6" ht="19.5" hidden="1" customHeight="1" thickBot="1" x14ac:dyDescent="0.3">
      <c r="A8" s="572"/>
      <c r="B8" s="573"/>
      <c r="C8" s="574"/>
      <c r="D8" s="573"/>
      <c r="E8" s="573"/>
      <c r="F8" s="576"/>
    </row>
    <row r="9" spans="1:6" ht="26.25" customHeight="1" thickBot="1" x14ac:dyDescent="0.3">
      <c r="A9" s="572"/>
      <c r="B9" s="573"/>
      <c r="C9" s="574"/>
      <c r="D9" s="573"/>
      <c r="E9" s="573"/>
      <c r="F9" s="577"/>
    </row>
    <row r="10" spans="1:6" ht="30.75" customHeight="1" thickBot="1" x14ac:dyDescent="0.3">
      <c r="A10" s="103" t="s">
        <v>188</v>
      </c>
      <c r="B10" s="105">
        <v>1079331</v>
      </c>
      <c r="C10" s="264">
        <v>97469</v>
      </c>
      <c r="D10" s="105">
        <f>B10+C10</f>
        <v>1176800</v>
      </c>
      <c r="E10" s="105">
        <v>503535.37</v>
      </c>
      <c r="F10" s="107">
        <f>E10/D10</f>
        <v>0.42788525662814414</v>
      </c>
    </row>
    <row r="11" spans="1:6" ht="43.5" customHeight="1" thickBot="1" x14ac:dyDescent="0.3">
      <c r="A11" s="103" t="s">
        <v>189</v>
      </c>
      <c r="B11" s="105">
        <v>0</v>
      </c>
      <c r="C11" s="105">
        <v>0</v>
      </c>
      <c r="D11" s="105">
        <v>0</v>
      </c>
      <c r="E11" s="105">
        <v>0</v>
      </c>
      <c r="F11" s="155">
        <v>0</v>
      </c>
    </row>
    <row r="12" spans="1:6" ht="53.25" customHeight="1" thickBot="1" x14ac:dyDescent="0.3">
      <c r="A12" s="104" t="s">
        <v>192</v>
      </c>
      <c r="B12" s="106">
        <f>B11+B10+B6+B5</f>
        <v>10437135</v>
      </c>
      <c r="C12" s="144">
        <f>C11+C10+C6+C5</f>
        <v>974805.91</v>
      </c>
      <c r="D12" s="106">
        <f>D11+D10+D6+D5</f>
        <v>11411940.91</v>
      </c>
      <c r="E12" s="106">
        <f>E11+E10+E6+E5</f>
        <v>10218199.140000001</v>
      </c>
      <c r="F12" s="107">
        <f>E12/D12</f>
        <v>0.89539537757736254</v>
      </c>
    </row>
    <row r="13" spans="1:6" ht="26.25" customHeight="1" thickBot="1" x14ac:dyDescent="0.3">
      <c r="A13" s="571" t="s">
        <v>186</v>
      </c>
      <c r="B13" s="571"/>
      <c r="C13" s="571"/>
      <c r="D13" s="571"/>
      <c r="E13" s="571"/>
      <c r="F13" s="571"/>
    </row>
    <row r="14" spans="1:6" ht="36.75" customHeight="1" thickBot="1" x14ac:dyDescent="0.3">
      <c r="A14" s="103" t="s">
        <v>187</v>
      </c>
      <c r="B14" s="106">
        <v>1403600</v>
      </c>
      <c r="C14" s="156">
        <v>2147160.36</v>
      </c>
      <c r="D14" s="106">
        <f>B14+C14</f>
        <v>3550760.36</v>
      </c>
      <c r="E14" s="106">
        <v>3514815.23</v>
      </c>
      <c r="F14" s="108">
        <f>E14/D14</f>
        <v>0.98987677951885211</v>
      </c>
    </row>
    <row r="15" spans="1:6" ht="51" customHeight="1" thickBot="1" x14ac:dyDescent="0.3">
      <c r="A15" s="111" t="s">
        <v>169</v>
      </c>
      <c r="B15" s="112">
        <f>B14+B12</f>
        <v>11840735</v>
      </c>
      <c r="C15" s="157">
        <f>C14+C12</f>
        <v>3121966.27</v>
      </c>
      <c r="D15" s="112">
        <f>D14+D12</f>
        <v>14962701.27</v>
      </c>
      <c r="E15" s="112">
        <f>E14+E12</f>
        <v>13733014.370000001</v>
      </c>
      <c r="F15" s="113">
        <f>E15/D15</f>
        <v>0.91781651736471526</v>
      </c>
    </row>
  </sheetData>
  <mergeCells count="13">
    <mergeCell ref="A1:F1"/>
    <mergeCell ref="A13:F13"/>
    <mergeCell ref="A6:A9"/>
    <mergeCell ref="B6:B9"/>
    <mergeCell ref="D6:D9"/>
    <mergeCell ref="C6:C9"/>
    <mergeCell ref="E6:E9"/>
    <mergeCell ref="F6:F9"/>
    <mergeCell ref="A2:A3"/>
    <mergeCell ref="B2:D2"/>
    <mergeCell ref="E2:E3"/>
    <mergeCell ref="F2:F3"/>
    <mergeCell ref="A4:F4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I17" sqref="I17"/>
    </sheetView>
  </sheetViews>
  <sheetFormatPr defaultRowHeight="15" x14ac:dyDescent="0.25"/>
  <cols>
    <col min="1" max="1" width="8.140625" customWidth="1"/>
    <col min="2" max="2" width="9.140625" style="164" customWidth="1"/>
    <col min="3" max="3" width="8.5703125" style="164" customWidth="1"/>
    <col min="4" max="4" width="26.28515625" customWidth="1"/>
    <col min="5" max="5" width="13.7109375" customWidth="1"/>
    <col min="6" max="6" width="16.5703125" customWidth="1"/>
    <col min="7" max="7" width="17.5703125" customWidth="1"/>
    <col min="8" max="8" width="14.28515625" customWidth="1"/>
    <col min="9" max="9" width="15.42578125" customWidth="1"/>
  </cols>
  <sheetData>
    <row r="1" spans="1:9" ht="20.25" customHeight="1" x14ac:dyDescent="0.25">
      <c r="A1" s="581" t="s">
        <v>251</v>
      </c>
      <c r="B1" s="581"/>
      <c r="C1" s="581"/>
      <c r="D1" s="581"/>
      <c r="E1" s="581"/>
      <c r="F1" s="581"/>
      <c r="G1" s="581"/>
      <c r="H1" s="581"/>
      <c r="I1" s="581"/>
    </row>
    <row r="2" spans="1:9" ht="39.75" customHeight="1" thickBot="1" x14ac:dyDescent="0.3">
      <c r="A2" s="582"/>
      <c r="B2" s="582"/>
      <c r="C2" s="582"/>
      <c r="D2" s="582"/>
      <c r="E2" s="582"/>
      <c r="F2" s="582"/>
      <c r="G2" s="582"/>
      <c r="H2" s="582"/>
      <c r="I2" s="582"/>
    </row>
    <row r="3" spans="1:9" ht="20.25" customHeight="1" thickTop="1" thickBot="1" x14ac:dyDescent="0.3">
      <c r="A3" s="529" t="s">
        <v>0</v>
      </c>
      <c r="B3" s="583" t="s">
        <v>1</v>
      </c>
      <c r="C3" s="583" t="s">
        <v>2</v>
      </c>
      <c r="D3" s="531" t="s">
        <v>3</v>
      </c>
      <c r="E3" s="533" t="s">
        <v>4</v>
      </c>
      <c r="F3" s="534"/>
      <c r="G3" s="535"/>
      <c r="H3" s="531" t="s">
        <v>5</v>
      </c>
      <c r="I3" s="158" t="s">
        <v>206</v>
      </c>
    </row>
    <row r="4" spans="1:9" ht="38.25" thickBot="1" x14ac:dyDescent="0.3">
      <c r="A4" s="530"/>
      <c r="B4" s="584"/>
      <c r="C4" s="584"/>
      <c r="D4" s="532"/>
      <c r="E4" s="48" t="s">
        <v>6</v>
      </c>
      <c r="F4" s="160" t="s">
        <v>7</v>
      </c>
      <c r="G4" s="160" t="s">
        <v>252</v>
      </c>
      <c r="H4" s="532"/>
      <c r="I4" s="159" t="s">
        <v>207</v>
      </c>
    </row>
    <row r="5" spans="1:9" ht="19.5" thickBot="1" x14ac:dyDescent="0.3">
      <c r="A5" s="162">
        <v>1</v>
      </c>
      <c r="B5" s="163">
        <v>2</v>
      </c>
      <c r="C5" s="163">
        <v>3</v>
      </c>
      <c r="D5" s="50">
        <v>4</v>
      </c>
      <c r="E5" s="50">
        <v>5</v>
      </c>
      <c r="F5" s="50">
        <v>6</v>
      </c>
      <c r="G5" s="50">
        <v>7</v>
      </c>
      <c r="H5" s="50">
        <v>8</v>
      </c>
      <c r="I5" s="51">
        <v>9</v>
      </c>
    </row>
    <row r="6" spans="1:9" s="81" customFormat="1" ht="39.75" customHeight="1" thickTop="1" thickBot="1" x14ac:dyDescent="0.3">
      <c r="A6" s="168">
        <v>851</v>
      </c>
      <c r="B6" s="169"/>
      <c r="C6" s="161"/>
      <c r="D6" s="173" t="s">
        <v>151</v>
      </c>
      <c r="E6" s="165">
        <f>E7+E10</f>
        <v>45100</v>
      </c>
      <c r="F6" s="165">
        <v>30670.45</v>
      </c>
      <c r="G6" s="165">
        <f>G7+G10</f>
        <v>75770.45</v>
      </c>
      <c r="H6" s="165">
        <v>31817.41</v>
      </c>
      <c r="I6" s="171">
        <v>0.4199</v>
      </c>
    </row>
    <row r="7" spans="1:9" s="81" customFormat="1" ht="26.25" customHeight="1" thickBot="1" x14ac:dyDescent="0.3">
      <c r="A7" s="152"/>
      <c r="B7" s="245">
        <v>85153</v>
      </c>
      <c r="C7" s="2"/>
      <c r="D7" s="54" t="s">
        <v>153</v>
      </c>
      <c r="E7" s="8">
        <f>E8+E9</f>
        <v>3000</v>
      </c>
      <c r="F7" s="8">
        <f>F8+F9</f>
        <v>0</v>
      </c>
      <c r="G7" s="8">
        <f>G8+G9</f>
        <v>3000</v>
      </c>
      <c r="H7" s="8">
        <f>H8+H9</f>
        <v>1230</v>
      </c>
      <c r="I7" s="21">
        <f>H7/G7</f>
        <v>0.41</v>
      </c>
    </row>
    <row r="8" spans="1:9" s="81" customFormat="1" ht="26.25" customHeight="1" thickBot="1" x14ac:dyDescent="0.3">
      <c r="A8" s="239"/>
      <c r="B8" s="240"/>
      <c r="C8" s="2">
        <v>4170</v>
      </c>
      <c r="D8" s="54" t="s">
        <v>127</v>
      </c>
      <c r="E8" s="8">
        <v>1000</v>
      </c>
      <c r="F8" s="8">
        <v>0</v>
      </c>
      <c r="G8" s="8">
        <v>1000</v>
      </c>
      <c r="H8" s="8">
        <v>0</v>
      </c>
      <c r="I8" s="21">
        <f t="shared" ref="I8:I17" si="0">H8/G8</f>
        <v>0</v>
      </c>
    </row>
    <row r="9" spans="1:9" s="81" customFormat="1" ht="33.75" customHeight="1" thickBot="1" x14ac:dyDescent="0.3">
      <c r="A9" s="239"/>
      <c r="B9" s="240"/>
      <c r="C9" s="2">
        <v>4240</v>
      </c>
      <c r="D9" s="54" t="s">
        <v>145</v>
      </c>
      <c r="E9" s="8">
        <v>2000</v>
      </c>
      <c r="F9" s="8">
        <v>0</v>
      </c>
      <c r="G9" s="8">
        <v>2000</v>
      </c>
      <c r="H9" s="8">
        <v>1230</v>
      </c>
      <c r="I9" s="21">
        <f t="shared" si="0"/>
        <v>0.61499999999999999</v>
      </c>
    </row>
    <row r="10" spans="1:9" s="81" customFormat="1" ht="32.25" thickBot="1" x14ac:dyDescent="0.3">
      <c r="A10" s="152"/>
      <c r="B10" s="245">
        <v>85154</v>
      </c>
      <c r="C10" s="2"/>
      <c r="D10" s="54" t="s">
        <v>154</v>
      </c>
      <c r="E10" s="8">
        <f>E11+E12+E13+E14+E15+E16</f>
        <v>42100</v>
      </c>
      <c r="F10" s="25">
        <f>F11+F12+F13+F14+F15+F16</f>
        <v>30670.45</v>
      </c>
      <c r="G10" s="8">
        <f>G11+G12+G13+G14+G15+G16</f>
        <v>72770.45</v>
      </c>
      <c r="H10" s="8">
        <v>30587.41</v>
      </c>
      <c r="I10" s="21">
        <v>0.42030000000000001</v>
      </c>
    </row>
    <row r="11" spans="1:9" s="81" customFormat="1" ht="32.25" thickBot="1" x14ac:dyDescent="0.3">
      <c r="A11" s="239"/>
      <c r="B11" s="240"/>
      <c r="C11" s="2">
        <v>4110</v>
      </c>
      <c r="D11" s="54" t="s">
        <v>125</v>
      </c>
      <c r="E11" s="8">
        <v>1000</v>
      </c>
      <c r="F11" s="8">
        <v>0</v>
      </c>
      <c r="G11" s="8">
        <v>1000</v>
      </c>
      <c r="H11" s="8">
        <v>0</v>
      </c>
      <c r="I11" s="21">
        <f t="shared" si="0"/>
        <v>0</v>
      </c>
    </row>
    <row r="12" spans="1:9" s="81" customFormat="1" ht="16.5" thickBot="1" x14ac:dyDescent="0.3">
      <c r="A12" s="239"/>
      <c r="B12" s="240"/>
      <c r="C12" s="2">
        <v>4120</v>
      </c>
      <c r="D12" s="54" t="s">
        <v>126</v>
      </c>
      <c r="E12" s="8">
        <v>500</v>
      </c>
      <c r="F12" s="8">
        <v>0</v>
      </c>
      <c r="G12" s="8">
        <v>500</v>
      </c>
      <c r="H12" s="8">
        <v>0</v>
      </c>
      <c r="I12" s="21">
        <f t="shared" si="0"/>
        <v>0</v>
      </c>
    </row>
    <row r="13" spans="1:9" s="81" customFormat="1" ht="32.25" thickBot="1" x14ac:dyDescent="0.3">
      <c r="A13" s="239"/>
      <c r="B13" s="240"/>
      <c r="C13" s="2">
        <v>4170</v>
      </c>
      <c r="D13" s="54" t="s">
        <v>127</v>
      </c>
      <c r="E13" s="8">
        <v>20100</v>
      </c>
      <c r="F13" s="8">
        <v>0</v>
      </c>
      <c r="G13" s="8">
        <v>20100</v>
      </c>
      <c r="H13" s="8">
        <v>15390</v>
      </c>
      <c r="I13" s="21">
        <v>0.76559999999999995</v>
      </c>
    </row>
    <row r="14" spans="1:9" s="81" customFormat="1" ht="32.25" thickBot="1" x14ac:dyDescent="0.3">
      <c r="A14" s="239"/>
      <c r="B14" s="240"/>
      <c r="C14" s="2">
        <v>4210</v>
      </c>
      <c r="D14" s="54" t="s">
        <v>116</v>
      </c>
      <c r="E14" s="8">
        <v>13800</v>
      </c>
      <c r="F14" s="25">
        <v>30670.45</v>
      </c>
      <c r="G14" s="8">
        <v>44470.45</v>
      </c>
      <c r="H14" s="8">
        <v>9307.41</v>
      </c>
      <c r="I14" s="21">
        <v>0.2092</v>
      </c>
    </row>
    <row r="15" spans="1:9" s="81" customFormat="1" ht="16.5" thickBot="1" x14ac:dyDescent="0.3">
      <c r="A15" s="239"/>
      <c r="B15" s="240"/>
      <c r="C15" s="2">
        <v>4300</v>
      </c>
      <c r="D15" s="54" t="s">
        <v>118</v>
      </c>
      <c r="E15" s="8">
        <v>6000</v>
      </c>
      <c r="F15" s="8">
        <v>0</v>
      </c>
      <c r="G15" s="8">
        <v>6000</v>
      </c>
      <c r="H15" s="8">
        <v>5545</v>
      </c>
      <c r="I15" s="21">
        <f t="shared" si="0"/>
        <v>0.92416666666666669</v>
      </c>
    </row>
    <row r="16" spans="1:9" s="81" customFormat="1" ht="16.5" thickBot="1" x14ac:dyDescent="0.3">
      <c r="A16" s="153"/>
      <c r="B16" s="170"/>
      <c r="C16" s="2">
        <v>4430</v>
      </c>
      <c r="D16" s="54" t="s">
        <v>120</v>
      </c>
      <c r="E16" s="8">
        <v>700</v>
      </c>
      <c r="F16" s="25">
        <v>0</v>
      </c>
      <c r="G16" s="8">
        <v>700</v>
      </c>
      <c r="H16" s="8">
        <v>345</v>
      </c>
      <c r="I16" s="172">
        <f t="shared" si="0"/>
        <v>0.49285714285714288</v>
      </c>
    </row>
    <row r="17" spans="1:9" s="81" customFormat="1" ht="19.5" customHeight="1" thickBot="1" x14ac:dyDescent="0.3">
      <c r="A17" s="578" t="s">
        <v>96</v>
      </c>
      <c r="B17" s="579"/>
      <c r="C17" s="579"/>
      <c r="D17" s="580"/>
      <c r="E17" s="166">
        <f>E6</f>
        <v>45100</v>
      </c>
      <c r="F17" s="167">
        <f>F6</f>
        <v>30670.45</v>
      </c>
      <c r="G17" s="166">
        <f>G6</f>
        <v>75770.45</v>
      </c>
      <c r="H17" s="27">
        <v>31817.41</v>
      </c>
      <c r="I17" s="174">
        <f t="shared" si="0"/>
        <v>0.41991845105842712</v>
      </c>
    </row>
    <row r="18" spans="1:9" ht="15.75" thickTop="1" x14ac:dyDescent="0.25"/>
  </sheetData>
  <mergeCells count="8">
    <mergeCell ref="A17:D17"/>
    <mergeCell ref="A1:I2"/>
    <mergeCell ref="A3:A4"/>
    <mergeCell ref="B3:B4"/>
    <mergeCell ref="C3:C4"/>
    <mergeCell ref="D3:D4"/>
    <mergeCell ref="E3:G3"/>
    <mergeCell ref="H3:H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dochody maqjatkowe-zad.własne</vt:lpstr>
      <vt:lpstr>dochody-zadania zlecone</vt:lpstr>
      <vt:lpstr>dochody bieżące-zadania własne</vt:lpstr>
      <vt:lpstr>przychody i rozchody</vt:lpstr>
      <vt:lpstr>opłata alkoholowa</vt:lpstr>
      <vt:lpstr>przedsięwzięcia</vt:lpstr>
      <vt:lpstr>dotacje-wydatki</vt:lpstr>
      <vt:lpstr>wydatki majątkowe-zadania własn</vt:lpstr>
      <vt:lpstr>wydatki bierzące-zadania własne</vt:lpstr>
      <vt:lpstr>zestawienie dochodów</vt:lpstr>
      <vt:lpstr>wydatki-zadania zlecone</vt:lpstr>
      <vt:lpstr>zestawienie wydatków</vt:lpstr>
      <vt:lpstr>wydatki - opłata alkoholowa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2017-03-30T05:53:22Z</cp:lastPrinted>
  <dcterms:created xsi:type="dcterms:W3CDTF">2016-08-11T06:29:44Z</dcterms:created>
  <dcterms:modified xsi:type="dcterms:W3CDTF">2017-03-30T05:58:46Z</dcterms:modified>
</cp:coreProperties>
</file>